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7585" windowHeight="11220" firstSheet="1" activeTab="1"/>
  </bookViews>
  <sheets>
    <sheet name="зміни червень 2025 (2)" sheetId="4" state="hidden" r:id="rId1"/>
    <sheet name="на сесію" sheetId="7" r:id="rId2"/>
    <sheet name="на дитину" sheetId="6" state="hidden" r:id="rId3"/>
    <sheet name="ЗМІНИ ВЕРЕСЕНЬ" sheetId="5" state="hidden" r:id="rId4"/>
    <sheet name="2025" sheetId="2" state="hidden" r:id="rId5"/>
    <sheet name="2024" sheetId="1" state="hidden" r:id="rId6"/>
  </sheets>
  <definedNames>
    <definedName name="_xlnm.Print_Area" localSheetId="5">'2024'!$A$1:$K$17</definedName>
    <definedName name="_xlnm.Print_Area" localSheetId="4">'2025'!$A$1:$K$88</definedName>
    <definedName name="_xlnm.Print_Area" localSheetId="3">'ЗМІНИ ВЕРЕСЕНЬ'!$A$1:$K$27</definedName>
    <definedName name="_xlnm.Print_Area" localSheetId="0">'зміни червень 2025 (2)'!$A$1:$K$39</definedName>
    <definedName name="_xlnm.Print_Area" localSheetId="2">'на дитину'!$A$1:$O$23</definedName>
    <definedName name="_xlnm.Print_Area" localSheetId="1">'на сесію'!$A$1:$K$16</definedName>
  </definedNames>
  <calcPr calcId="162913"/>
</workbook>
</file>

<file path=xl/calcChain.xml><?xml version="1.0" encoding="utf-8"?>
<calcChain xmlns="http://schemas.openxmlformats.org/spreadsheetml/2006/main">
  <c r="F12" i="7" l="1"/>
  <c r="G12" i="7" s="1"/>
  <c r="F10" i="7" l="1"/>
  <c r="G10" i="7" s="1"/>
  <c r="F9" i="7"/>
  <c r="G9" i="7" s="1"/>
  <c r="F11" i="7"/>
  <c r="G11" i="7" s="1"/>
  <c r="D13" i="7"/>
  <c r="F13" i="7" s="1"/>
  <c r="G13" i="7" l="1"/>
  <c r="G23" i="7" l="1"/>
  <c r="G14" i="7"/>
  <c r="D14" i="5"/>
  <c r="F14" i="5" s="1"/>
  <c r="G14" i="5" s="1"/>
  <c r="D12" i="5"/>
  <c r="F12" i="5" s="1"/>
  <c r="G12" i="5" s="1"/>
  <c r="D11" i="5"/>
  <c r="F11" i="5" s="1"/>
  <c r="G11" i="5" s="1"/>
  <c r="D10" i="5"/>
  <c r="F10" i="5" s="1"/>
  <c r="G10" i="5" s="1"/>
  <c r="D9" i="5"/>
  <c r="F9" i="5" s="1"/>
  <c r="G9" i="5" s="1"/>
  <c r="F21" i="5" l="1"/>
  <c r="G21" i="5" s="1"/>
  <c r="F15" i="5" l="1"/>
  <c r="F20" i="5" l="1"/>
  <c r="G20" i="5" s="1"/>
  <c r="F19" i="5"/>
  <c r="G19" i="5" s="1"/>
  <c r="G17" i="5"/>
  <c r="F16" i="5"/>
  <c r="G16" i="5" s="1"/>
  <c r="F13" i="6" l="1"/>
  <c r="H13" i="6"/>
  <c r="I13" i="6"/>
  <c r="I11" i="6"/>
  <c r="I12" i="6"/>
  <c r="K14" i="6"/>
  <c r="I15" i="6"/>
  <c r="I16" i="6"/>
  <c r="I17" i="6"/>
  <c r="I18" i="6"/>
  <c r="I19" i="6"/>
  <c r="H12" i="6"/>
  <c r="H15" i="6"/>
  <c r="H16" i="6"/>
  <c r="H17" i="6"/>
  <c r="H18" i="6"/>
  <c r="H19" i="6"/>
  <c r="H11" i="6"/>
  <c r="F15" i="6"/>
  <c r="F16" i="6"/>
  <c r="F17" i="6"/>
  <c r="F18" i="6"/>
  <c r="F19" i="6"/>
  <c r="E14" i="6"/>
  <c r="I14" i="6" s="1"/>
  <c r="D14" i="6"/>
  <c r="H14" i="6" s="1"/>
  <c r="F12" i="6"/>
  <c r="F11" i="6"/>
  <c r="J16" i="6" l="1"/>
  <c r="J13" i="6"/>
  <c r="K13" i="6" s="1"/>
  <c r="J11" i="6"/>
  <c r="K11" i="6" s="1"/>
  <c r="J17" i="6"/>
  <c r="K17" i="6" s="1"/>
  <c r="K16" i="6"/>
  <c r="J18" i="6"/>
  <c r="K18" i="6" s="1"/>
  <c r="J19" i="6"/>
  <c r="K19" i="6" s="1"/>
  <c r="J15" i="6"/>
  <c r="K15" i="6" s="1"/>
  <c r="J12" i="6"/>
  <c r="K12" i="6" s="1"/>
  <c r="G15" i="5"/>
  <c r="G25" i="5" s="1"/>
  <c r="F28" i="4" l="1"/>
  <c r="F27" i="4"/>
  <c r="G27" i="4" s="1"/>
  <c r="F26" i="4"/>
  <c r="G26" i="4" s="1"/>
  <c r="F25" i="4"/>
  <c r="G25" i="4" s="1"/>
  <c r="D28" i="4"/>
  <c r="G28" i="4" l="1"/>
  <c r="G35" i="4"/>
  <c r="G24" i="4"/>
  <c r="G23" i="4"/>
  <c r="G22" i="4"/>
  <c r="G21" i="4"/>
  <c r="F19" i="4"/>
  <c r="G19" i="4" s="1"/>
  <c r="G18" i="4"/>
  <c r="G17" i="4"/>
  <c r="G16" i="4"/>
  <c r="F15" i="4"/>
  <c r="G15" i="4" s="1"/>
  <c r="G14" i="4"/>
  <c r="F10" i="4" l="1"/>
  <c r="G10" i="4" s="1"/>
  <c r="G29" i="4" s="1"/>
  <c r="F48" i="2" l="1"/>
  <c r="D48" i="2"/>
  <c r="G47" i="2"/>
  <c r="G44" i="2"/>
  <c r="G53" i="2"/>
  <c r="G54" i="2"/>
  <c r="G41" i="2"/>
  <c r="G46" i="2"/>
  <c r="G45" i="2"/>
  <c r="G43" i="2"/>
  <c r="G42" i="2"/>
  <c r="G40" i="2"/>
  <c r="G39" i="2"/>
  <c r="G38" i="2"/>
  <c r="G37" i="2"/>
  <c r="G36" i="2"/>
  <c r="G35" i="2"/>
  <c r="G34" i="2"/>
  <c r="G33" i="2"/>
  <c r="G25" i="2"/>
  <c r="G26" i="2"/>
  <c r="G27" i="2"/>
  <c r="G28" i="2"/>
  <c r="G29" i="2"/>
  <c r="G30" i="2"/>
  <c r="G31" i="2"/>
  <c r="G32" i="2"/>
  <c r="G24" i="2"/>
  <c r="G23" i="2"/>
  <c r="G22" i="2"/>
  <c r="G21" i="2"/>
  <c r="G85" i="2"/>
  <c r="F84" i="2"/>
  <c r="G84" i="2" s="1"/>
  <c r="F83" i="2"/>
  <c r="G83" i="2" s="1"/>
  <c r="F82" i="2" l="1"/>
  <c r="G82" i="2" s="1"/>
  <c r="G79" i="2"/>
  <c r="G80" i="2"/>
  <c r="G81" i="2"/>
  <c r="F78" i="2"/>
  <c r="G78" i="2" s="1"/>
  <c r="G71" i="2"/>
  <c r="G72" i="2"/>
  <c r="G73" i="2"/>
  <c r="G75" i="2"/>
  <c r="G76" i="2"/>
  <c r="G77" i="2"/>
  <c r="F74" i="2"/>
  <c r="G74" i="2" s="1"/>
  <c r="F70" i="2"/>
  <c r="G70" i="2" s="1"/>
  <c r="F69" i="2"/>
  <c r="G69" i="2" s="1"/>
  <c r="F68" i="2"/>
  <c r="G68" i="2" s="1"/>
  <c r="F67" i="2"/>
  <c r="G67" i="2" s="1"/>
  <c r="F65" i="2"/>
  <c r="G65" i="2" s="1"/>
  <c r="F64" i="2"/>
  <c r="G64" i="2" s="1"/>
  <c r="F63" i="2"/>
  <c r="G63" i="2" s="1"/>
  <c r="F66" i="2" l="1"/>
  <c r="G66" i="2" s="1"/>
  <c r="F62" i="2"/>
  <c r="G62" i="2" s="1"/>
  <c r="G59" i="2"/>
  <c r="G60" i="2"/>
  <c r="G61" i="2"/>
  <c r="F58" i="2"/>
  <c r="D58" i="2"/>
  <c r="G58" i="2" l="1"/>
  <c r="G56" i="2"/>
  <c r="G57" i="2"/>
  <c r="F55" i="2"/>
  <c r="D55" i="2"/>
  <c r="F52" i="2"/>
  <c r="G52" i="2" s="1"/>
  <c r="G49" i="2"/>
  <c r="G50" i="2"/>
  <c r="G51" i="2"/>
  <c r="G55" i="2" l="1"/>
  <c r="G48" i="2"/>
  <c r="G20" i="2"/>
  <c r="G19" i="2"/>
  <c r="G18" i="2"/>
  <c r="G17" i="2"/>
  <c r="G16" i="2"/>
  <c r="G15" i="2"/>
  <c r="G14" i="2"/>
  <c r="G13" i="2"/>
  <c r="G12" i="2"/>
  <c r="G11" i="2"/>
  <c r="G10" i="2" l="1"/>
  <c r="G9" i="2"/>
  <c r="G86" i="2" l="1"/>
  <c r="F9" i="1"/>
  <c r="G9" i="1" s="1"/>
  <c r="F14" i="1" l="1"/>
  <c r="G14" i="1" s="1"/>
  <c r="F13" i="1"/>
  <c r="G13" i="1" s="1"/>
  <c r="D12" i="1"/>
  <c r="G15" i="1" l="1"/>
  <c r="F12" i="1"/>
</calcChain>
</file>

<file path=xl/sharedStrings.xml><?xml version="1.0" encoding="utf-8"?>
<sst xmlns="http://schemas.openxmlformats.org/spreadsheetml/2006/main" count="485" uniqueCount="218">
  <si>
    <t xml:space="preserve">ПОРІВНЯЛЬНА ТАБЛИЦЯ </t>
  </si>
  <si>
    <t>до  проєкту рішення міської ради</t>
  </si>
  <si>
    <t xml:space="preserve"> «Про внесення змін до Програми розвитку освіти Житомирської міської територіальної громади на період 2022-2026 років"</t>
  </si>
  <si>
    <t>№
з/п</t>
  </si>
  <si>
    <t>Попередня редакція</t>
  </si>
  <si>
    <t>тис.грн</t>
  </si>
  <si>
    <t xml:space="preserve"> Проєкт рішення міської ради </t>
  </si>
  <si>
    <t>Перелік заходів Програми</t>
  </si>
  <si>
    <t>різниця</t>
  </si>
  <si>
    <t>тис.грн.</t>
  </si>
  <si>
    <t xml:space="preserve">Примітка </t>
  </si>
  <si>
    <t>План на
 2024 рік</t>
  </si>
  <si>
    <t>Директор департаменту  освіти   міської ради</t>
  </si>
  <si>
    <t>Валентин АРЕНДАРЧУК</t>
  </si>
  <si>
    <t>ВСЬОГО</t>
  </si>
  <si>
    <r>
      <t>15.3.1.1.</t>
    </r>
    <r>
      <rPr>
        <b/>
        <sz val="14"/>
        <rFont val="Times New Roman"/>
        <family val="1"/>
        <charset val="204"/>
      </rPr>
      <t>Капітальний ремонт</t>
    </r>
    <r>
      <rPr>
        <sz val="14"/>
        <rFont val="Times New Roman"/>
        <family val="1"/>
        <charset val="204"/>
      </rPr>
      <t xml:space="preserve"> частини приміщення І  - го  поверху  учбово-лабораторного корпусу (літера"Р " ) Центру професійно-технічної освіти м.Житомира за адресою : м.Житомир , вул.Селецька,5 , в т.ч. виготовлення ПКД (співфінансування міжнародного проєкту)</t>
    </r>
  </si>
  <si>
    <t>15.3.1.2.Закупівля виробничого та супутнього  обладнання тощо (основні засоби)</t>
  </si>
  <si>
    <t>15.3.1.3.Закупівля інструментів, меблів, інвентарю, матеріалів тощо (в т.ч. малоцінні та швидкозношувані предмети)</t>
  </si>
  <si>
    <t>15.3.1.Реалізація проєкту "Лабораторія підприємництва " (Центр професійно-технічної освіти м.Житомира), в т.ч.:</t>
  </si>
  <si>
    <t>15 898,17, в т.ч.</t>
  </si>
  <si>
    <r>
      <t>Потребує змін в Програмі</t>
    </r>
    <r>
      <rPr>
        <u/>
        <sz val="14"/>
        <rFont val="Times New Roman"/>
        <family val="1"/>
        <charset val="204"/>
      </rPr>
      <t>.</t>
    </r>
    <r>
      <rPr>
        <sz val="14"/>
        <rFont val="Times New Roman"/>
        <family val="1"/>
        <charset val="204"/>
      </rPr>
      <t xml:space="preserve">Зменшити суму видатків, які було заплановано для придбання:
</t>
    </r>
    <r>
      <rPr>
        <i/>
        <sz val="14"/>
        <rFont val="Times New Roman"/>
        <family val="1"/>
        <charset val="204"/>
      </rPr>
      <t>шаф інструментальних в кількості 18 штук вартістю</t>
    </r>
    <r>
      <rPr>
        <b/>
        <i/>
        <sz val="14"/>
        <rFont val="Times New Roman"/>
        <family val="1"/>
        <charset val="204"/>
      </rPr>
      <t xml:space="preserve"> 26,26</t>
    </r>
    <r>
      <rPr>
        <i/>
        <sz val="14"/>
        <rFont val="Times New Roman"/>
        <family val="1"/>
        <charset val="204"/>
      </rPr>
      <t xml:space="preserve"> тис.грн за одиницю (</t>
    </r>
    <r>
      <rPr>
        <b/>
        <i/>
        <sz val="14"/>
        <rFont val="Times New Roman"/>
        <family val="1"/>
        <charset val="204"/>
      </rPr>
      <t>472,7</t>
    </r>
    <r>
      <rPr>
        <i/>
        <sz val="14"/>
        <rFont val="Times New Roman"/>
        <family val="1"/>
        <charset val="204"/>
      </rPr>
      <t xml:space="preserve"> тис.грн.), 
та наборів інструментів для ремонту та обслуговування 3D принтерів в кількості 2 штуки вартістю </t>
    </r>
    <r>
      <rPr>
        <b/>
        <i/>
        <sz val="14"/>
        <rFont val="Times New Roman"/>
        <family val="1"/>
        <charset val="204"/>
      </rPr>
      <t xml:space="preserve">123,65 тис.грн. </t>
    </r>
    <r>
      <rPr>
        <i/>
        <sz val="14"/>
        <rFont val="Times New Roman"/>
        <family val="1"/>
        <charset val="204"/>
      </rPr>
      <t xml:space="preserve"> (</t>
    </r>
    <r>
      <rPr>
        <b/>
        <i/>
        <sz val="14"/>
        <rFont val="Times New Roman"/>
        <family val="1"/>
        <charset val="204"/>
      </rPr>
      <t xml:space="preserve">247,3 </t>
    </r>
    <r>
      <rPr>
        <i/>
        <sz val="14"/>
        <rFont val="Times New Roman"/>
        <family val="1"/>
        <charset val="204"/>
      </rPr>
      <t>тис.грн.).</t>
    </r>
    <r>
      <rPr>
        <i/>
        <u/>
        <sz val="14"/>
        <rFont val="Times New Roman"/>
        <family val="1"/>
        <charset val="204"/>
      </rPr>
      <t xml:space="preserve">Вартість за одиницю більша за 20,0 </t>
    </r>
    <r>
      <rPr>
        <i/>
        <sz val="14"/>
        <rFont val="Times New Roman"/>
        <family val="1"/>
        <charset val="204"/>
      </rPr>
      <t xml:space="preserve">тис.грн.
</t>
    </r>
    <r>
      <rPr>
        <b/>
        <i/>
        <sz val="14"/>
        <rFont val="Times New Roman"/>
        <family val="1"/>
        <charset val="204"/>
      </rPr>
      <t>Загальна сума зменшення 720,0 тис.грн.</t>
    </r>
  </si>
  <si>
    <t>9.2.1.Забезпечення проведення інтелектуальних ігор, конкурсів, турнірів, фестивалів та інших заходів  всіх рівнів за різними напрямками  роботи. Забезпечення оплати участі, проїзду та проживання  обдарованих дітей і молоді,  їх нагородження.</t>
  </si>
  <si>
    <r>
      <t>Потребує змін в Програмі</t>
    </r>
    <r>
      <rPr>
        <u/>
        <sz val="14"/>
        <rFont val="Times New Roman"/>
        <family val="1"/>
        <charset val="204"/>
      </rPr>
      <t>.</t>
    </r>
    <r>
      <rPr>
        <sz val="14"/>
        <rFont val="Times New Roman"/>
        <family val="1"/>
        <charset val="204"/>
      </rPr>
      <t xml:space="preserve">Збільшити </t>
    </r>
    <r>
      <rPr>
        <sz val="14"/>
        <rFont val="Times New Roman"/>
        <family val="1"/>
        <charset val="204"/>
      </rPr>
      <t xml:space="preserve"> суму видатків для придбання більшої кількості :
</t>
    </r>
    <r>
      <rPr>
        <i/>
        <sz val="14"/>
        <rFont val="Times New Roman"/>
        <family val="1"/>
        <charset val="204"/>
      </rPr>
      <t>шаф інструментальних в кількості 25  штук вартістю  18,91 тис.грн за одиницю (</t>
    </r>
    <r>
      <rPr>
        <b/>
        <i/>
        <sz val="14"/>
        <rFont val="Times New Roman"/>
        <family val="1"/>
        <charset val="204"/>
      </rPr>
      <t>472,7</t>
    </r>
    <r>
      <rPr>
        <i/>
        <sz val="14"/>
        <rFont val="Times New Roman"/>
        <family val="1"/>
        <charset val="204"/>
      </rPr>
      <t xml:space="preserve"> тис.грн.), 
та наборів інструментів для ремонту та обслуговування 3D принтерів в кількості 13 штуки вартістю  19,02 тис.грн.  </t>
    </r>
    <r>
      <rPr>
        <b/>
        <i/>
        <sz val="14"/>
        <rFont val="Times New Roman"/>
        <family val="1"/>
        <charset val="204"/>
      </rPr>
      <t>(247,3</t>
    </r>
    <r>
      <rPr>
        <i/>
        <sz val="14"/>
        <rFont val="Times New Roman"/>
        <family val="1"/>
        <charset val="204"/>
      </rPr>
      <t xml:space="preserve"> тис.грн.).</t>
    </r>
    <r>
      <rPr>
        <i/>
        <u/>
        <sz val="14"/>
        <rFont val="Times New Roman"/>
        <family val="1"/>
        <charset val="204"/>
      </rPr>
      <t>Вартість за одиницю менше  за 20,0</t>
    </r>
    <r>
      <rPr>
        <i/>
        <sz val="14"/>
        <rFont val="Times New Roman"/>
        <family val="1"/>
        <charset val="204"/>
      </rPr>
      <t xml:space="preserve"> тис.грн.
</t>
    </r>
    <r>
      <rPr>
        <b/>
        <i/>
        <sz val="14"/>
        <rFont val="Times New Roman"/>
        <family val="1"/>
        <charset val="204"/>
      </rPr>
      <t>Загальна сума збільшення  720,0 тис.грн.</t>
    </r>
  </si>
  <si>
    <r>
      <t>Потребує змін в Програмі. У</t>
    </r>
    <r>
      <rPr>
        <sz val="14"/>
        <color theme="1"/>
        <rFont val="Times New Roman"/>
        <family val="1"/>
        <charset val="204"/>
      </rPr>
      <t xml:space="preserve"> зв'язку із запрошенням на фестиваль студентів і викладачів "Майбутнє освіти та навичок 2030", який відбудеться з 9 по 11 грудня 2024 року в Організації економічного співробітництва та розвитку (Булонський офіс) у ФранціЇ,м.Париж, просимо збільшити суму заходу на </t>
    </r>
    <r>
      <rPr>
        <b/>
        <sz val="14"/>
        <color theme="1"/>
        <rFont val="Times New Roman"/>
        <family val="1"/>
        <charset val="204"/>
      </rPr>
      <t>210,0</t>
    </r>
    <r>
      <rPr>
        <sz val="14"/>
        <color theme="1"/>
        <rFont val="Times New Roman"/>
        <family val="1"/>
        <charset val="204"/>
      </rPr>
      <t xml:space="preserve"> тис.грн. Запрошені  чотири  учні та два викладачі.</t>
    </r>
  </si>
  <si>
    <t>План на
 2025 рік</t>
  </si>
  <si>
    <t>1.2.1. Забезпечити  оплати тепло-водо - газопостачання, електроенергії, вивіз твердих побутових відходів.
Закупівля пелетів та твердого палива.</t>
  </si>
  <si>
    <t>2.1.6. Оплата платних послуг з виховання та утримання дітей з особливими освітніми потребами, які зареєстровані на території Житомирської міської територальної громади та відвідують  Житомирську спеціальну школу №2, Денишівську спеціальну школу та Березівську спеціальну школу Житомирської обласної ради</t>
  </si>
  <si>
    <t>2.3.2. Підтримка запровадженої системи контролю за якістю харчування НАССР (РЕСЕРТИФІКАЦІЯ)</t>
  </si>
  <si>
    <t>2.3.5.Забезпечення ремонту вентиляційних систем на харчоблоках та у складських приміщеннях ЗДО</t>
  </si>
  <si>
    <t xml:space="preserve">2.4.7. Проведення заходів з  утилізації відпрацьованих люмінесцентних ламп </t>
  </si>
  <si>
    <t xml:space="preserve">2.4.9. Забезпечення зовнішнього освітлення територій закладів </t>
  </si>
  <si>
    <t>2.4.13. Організація лабораторних досліджень:
-  піску га наявність яєць гельмінтів (2 рази квітень-жовтень);
- рівня освітленості (не рідше одного разу на рік);
- показників мікроклімату (температура, вологість (не рідше 2 разів на рік);
- якості води плавальних басейнів- якості  води, призначеної для приготування їжі та споживання як питної.</t>
  </si>
  <si>
    <t>2.4.14. Заміна обладнання для систем очистки води</t>
  </si>
  <si>
    <t xml:space="preserve">2.8.1.Забезпечення навчання працівників закладів дошкільної  освіти щодо надання, у разі необхідності, невідкладної долікарської допомоги </t>
  </si>
  <si>
    <t xml:space="preserve">3.1.1.Забезпечення харчуванням учнів 1-4 класів , дітей пільгових категорій згідно з відповідними рішеннями виконавчого комітету Житомирської міської ради </t>
  </si>
  <si>
    <t>3.3.7. Підтримка користування вчителями,батьками та учнями сервісів системи "Електронний журнал". 
Оплата послуг з постачання примірників ліцензованої програмної продукції інформаційно- комунікаційної  автоматизованої системи "Єдина школа "в електронній формі.</t>
  </si>
  <si>
    <t xml:space="preserve">3.12.2.Забезпечення навчання працівників закладів загальної середньої освіти щодо надання, у разі необхідності, невідкладної долікарської допомоги </t>
  </si>
  <si>
    <r>
      <t>4.4.1.Забезпечення навчання працівників закладів позашкільної</t>
    </r>
    <r>
      <rPr>
        <u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освіти та ДЮСШ щодо надання, у разі необхідності, невідкладної долікарської допомоги </t>
    </r>
  </si>
  <si>
    <t>8.1.1.Надавати одноразову допомогу дітям-сиротам і дітям, позбавленим батьківського  піклування, після досягнення ними  18-річного віку</t>
  </si>
  <si>
    <t xml:space="preserve">8.1.3.Виплачувати грошову компенсацію дітям-сиротам і дітям, позбавленим  батьківського піклування (випускникам закладів загальної середньої освіти ), для придбання нового комплекту одягу та взуття, грошову допомогу </t>
  </si>
  <si>
    <t>8.1.4.Виплачувати одноразову грошову допомогу дітям-сиротам і дітям, позбавленим  батьківського піклування(випускникам закладів загальної середньої освіти)  в розмірі 6-ти прожиткових мінімумів</t>
  </si>
  <si>
    <t>11.1.2.Проходження курсової перепідготовки бібліотекарів та медсестер закладів загальної середньої освіти</t>
  </si>
  <si>
    <t>12.1.1.Забепечення системою пожежного захисту( пожежна сигналізація, система передавання тривожних сповіщень, система оповіщення про пожежу та управління евакуацією людей (проєктування та встановлення):</t>
  </si>
  <si>
    <t xml:space="preserve">в закладах дошкільної освіти  </t>
  </si>
  <si>
    <t>в закладах загальної середньої освіти</t>
  </si>
  <si>
    <t>в закладах позашкільної освіти  та дитячо-юнацькій спортивній школі</t>
  </si>
  <si>
    <t>12.1.2.Встановлення блисковкозахистів:</t>
  </si>
  <si>
    <t>в закладах  дошкільної освіти</t>
  </si>
  <si>
    <t>12.1.3.Просочення дерев`яних конструкцій:</t>
  </si>
  <si>
    <t>12.1.4.Приведення у відповідність до встановлених норм приладів освітлення евакуаційних виходів:</t>
  </si>
  <si>
    <t xml:space="preserve">в закладах позашкільної освіти </t>
  </si>
  <si>
    <t>12.1.5. Заміна шаф, щитів, автоматів, пускової апаратури на сучасні:</t>
  </si>
  <si>
    <t>12.1.6.Заміна електромереж:</t>
  </si>
  <si>
    <t>13.1.1.Виконання поточних  ремонтів системи освітлення із заміною енергоємних ламп на світодіодні:</t>
  </si>
  <si>
    <t>13.1.2.Заміна водорозбірних кранів на сучасні:</t>
  </si>
  <si>
    <t>13.1.3.Встановлення тепловідбивних екранів за радіаторами:</t>
  </si>
  <si>
    <t>13.1.4.Встановлення водонагрівачів для гарячого водопостачання:</t>
  </si>
  <si>
    <t>9.1.3.Відзначення переможців міського етапу Всеукраїнського конкурсу захисту учнівських робіт МАН,обласних,всеукраїнських турнірів,змагань.</t>
  </si>
  <si>
    <t>9.1.5.Виплата стипендій переможцям загальноміського конкурсу "Обдарованість року"</t>
  </si>
  <si>
    <t>9.1.6.Відзначення переможців обласного етапу турнірів з навчальних дисциплін</t>
  </si>
  <si>
    <t>9.1.9.Публікація творів і робіт обдарованих учнів</t>
  </si>
  <si>
    <t>9.2.2.Забезпечення відрядження учнівських команд для участі у Всеукраїнських та міжнародних інтелектуальних іграх.</t>
  </si>
  <si>
    <t>9.3.3.Продовження практики проведення міських оглядів-конкурсів творчих робіт учнів, спортивних змагань,нагородження переможців</t>
  </si>
  <si>
    <t>9.6.2. Забезпечити участь учнів у Міжнародних науково, технічних виставкаї тощо</t>
  </si>
  <si>
    <t>10.1.2.Преміювання переможців  регіональних конкурсів «Учитель року», «Класний керівник», «Джерела творчості», «Директор школи», «Вихователь року»</t>
  </si>
  <si>
    <t>10.1.3.Премїі, винагороди, гранти (міського голови та департаменту освіти) педагогічним  працівникам, керівникам  навчальних закладів громади</t>
  </si>
  <si>
    <t>10.1.4.Відзначення вчителів, керівників навчальних закладів  за інноваційну діяльність</t>
  </si>
  <si>
    <t>10.1.5.Виплата винагороди вчителям, які підготували переможців Всеукраїнського конкурсу захисту учнівських робіт МАН, турнірів з базових дисциплін, олімпіад.</t>
  </si>
  <si>
    <t>10.1.6.Винагорода вчителів, які підготували переможців IT регіональних ,  всеукраїнських, міжнародних конкурсів.</t>
  </si>
  <si>
    <t>10.1.7.Нагородження керівників, які якісно підготовили заклад до початку навчального року</t>
  </si>
  <si>
    <t>10.1.8.Виплата винагороди керівникам гуртків, які отримали перемогу на обласному, Всеукраїнському та Міжнародних рівнях</t>
  </si>
  <si>
    <t>10.1.9.Нагородження переможців регіонального та всеукраїнського конкурсів авторських (профілактичних, корекційно-розвиткових, розвивальних та просвітницьких) програм практичних психологів і соціальних педагогів.</t>
  </si>
  <si>
    <t>10.3.1.Проведення міського конкурсу авторських (профілактичних, корекційно-розвиткових, розвивальних та просвітницьких) програм практичних психологів і соціальних педагогів, нагородження переможців закладів освіти</t>
  </si>
  <si>
    <t>10.3.2. Проведення конкурсу на кращу освітню програму серед закладів дошкільної освіти.</t>
  </si>
  <si>
    <t>10.5.1.Забезпечення підтримки програм громадських організацій, творчих об'єднань, спрямованих на підвищення освітнього рівня педагогічних працівників, створення умов для участі найталановитіших із них у відродженні та розвитку духовних цінностей українського народу, співпраця з громадськими організаціями</t>
  </si>
  <si>
    <t>10.6.1.Забезпечення відряджень вихователів, вчителів, керівників гуртків, керівників  закладів освіти у заходах МОН України</t>
  </si>
  <si>
    <r>
      <t xml:space="preserve">Потребує змін в Програмі. </t>
    </r>
    <r>
      <rPr>
        <sz val="14"/>
        <rFont val="Times New Roman"/>
        <family val="1"/>
        <charset val="204"/>
      </rPr>
      <t>Відповідно  проєкту бюджету Житомирської міської територіальної громади на 2025 рік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</si>
  <si>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 xml:space="preserve">Відповідно  проєкту бюджету Житомирської міської територіальної громади на 2025 рік.
</t>
    </r>
    <r>
      <rPr>
        <i/>
        <sz val="14"/>
        <rFont val="Times New Roman"/>
        <family val="1"/>
        <charset val="204"/>
      </rPr>
      <t>-  Березівській спеціальній школі Житомирської обласної ради - 540,1  тис.грн(5 дітей ).,
- Денишівській  спеціальній школі -607,5 тис.грн.(6 дітей)</t>
    </r>
  </si>
  <si>
    <r>
      <t>Потребує змін в Програмі.</t>
    </r>
    <r>
      <rPr>
        <sz val="14"/>
        <rFont val="Times New Roman"/>
        <family val="1"/>
        <charset val="204"/>
      </rPr>
      <t xml:space="preserve">
</t>
    </r>
    <r>
      <rPr>
        <i/>
        <sz val="14"/>
        <rFont val="Times New Roman"/>
        <family val="1"/>
        <charset val="204"/>
      </rPr>
      <t>Для забезпечення лабораторних досліджень (НАССР) в закладах дошкільної освіти.</t>
    </r>
  </si>
  <si>
    <r>
      <t xml:space="preserve">Потребує змін в Програмі.
</t>
    </r>
    <r>
      <rPr>
        <i/>
        <sz val="14"/>
        <rFont val="Times New Roman"/>
        <family val="1"/>
        <charset val="204"/>
      </rPr>
      <t>Для забезпечення санітарних умов в закладах дошкільної освіти.Потреба для виконання заходу.</t>
    </r>
    <r>
      <rPr>
        <sz val="14"/>
        <rFont val="Times New Roman"/>
        <family val="1"/>
        <charset val="204"/>
      </rPr>
      <t xml:space="preserve">
</t>
    </r>
  </si>
  <si>
    <r>
      <t xml:space="preserve">Потребує змін в Програмі.
</t>
    </r>
    <r>
      <rPr>
        <i/>
        <sz val="14"/>
        <rFont val="Times New Roman"/>
        <family val="1"/>
        <charset val="204"/>
      </rPr>
      <t>Потреба для виконання заходу в закладах дошкільної освіти.</t>
    </r>
    <r>
      <rPr>
        <sz val="14"/>
        <rFont val="Times New Roman"/>
        <family val="1"/>
        <charset val="204"/>
      </rPr>
      <t xml:space="preserve">
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</si>
  <si>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 xml:space="preserve">Відповідно  проєкту бюджету Житомирської міської територіальної громади на 2025 рік.
</t>
    </r>
    <r>
      <rPr>
        <i/>
        <sz val="14"/>
        <rFont val="Times New Roman"/>
        <family val="1"/>
        <charset val="204"/>
      </rPr>
      <t>Виконання вимог Санітарного регламенту для дошкільних навчальних закладів</t>
    </r>
    <r>
      <rPr>
        <u/>
        <sz val="14"/>
        <rFont val="Times New Roman"/>
        <family val="1"/>
        <charset val="204"/>
      </rPr>
      <t xml:space="preserve">
</t>
    </r>
    <r>
      <rPr>
        <sz val="14"/>
        <rFont val="Times New Roman"/>
        <family val="1"/>
        <charset val="204"/>
      </rPr>
      <t xml:space="preserve">
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</si>
  <si>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 xml:space="preserve">Відповідно  проєкту бюджету Житомирської міської територіальної громади на 2025 рік.
</t>
    </r>
    <r>
      <rPr>
        <i/>
        <sz val="14"/>
        <rFont val="Times New Roman"/>
        <family val="1"/>
        <charset val="204"/>
      </rPr>
      <t>Для придбання вугільних фільтрів, УФ випромінювача та солі для очисткиводи в ЗДО.</t>
    </r>
    <r>
      <rPr>
        <i/>
        <u/>
        <sz val="14"/>
        <rFont val="Times New Roman"/>
        <family val="1"/>
        <charset val="204"/>
      </rPr>
      <t xml:space="preserve">
</t>
    </r>
    <r>
      <rPr>
        <sz val="14"/>
        <rFont val="Times New Roman"/>
        <family val="1"/>
        <charset val="204"/>
      </rPr>
      <t xml:space="preserve">
</t>
    </r>
  </si>
  <si>
    <r>
      <t xml:space="preserve">Потребує змін в Програмі.
</t>
    </r>
    <r>
      <rPr>
        <i/>
        <sz val="14"/>
        <rFont val="Times New Roman"/>
        <family val="1"/>
        <charset val="204"/>
      </rPr>
      <t>Потреба для виконання заходу в закладах дошкільної освіти.Для отримання  необхідних знань та навичок педпрацівниками ЗДО щодо  надання , у разі необхідності , невідкладної долікарської допомоги</t>
    </r>
    <r>
      <rPr>
        <sz val="14"/>
        <rFont val="Times New Roman"/>
        <family val="1"/>
        <charset val="204"/>
      </rPr>
      <t xml:space="preserve">
</t>
    </r>
  </si>
  <si>
    <r>
      <t>Потребує змін в Програмі.</t>
    </r>
    <r>
      <rPr>
        <sz val="14"/>
        <rFont val="Times New Roman"/>
        <family val="1"/>
        <charset val="204"/>
      </rPr>
      <t xml:space="preserve">Відповідно  проєкту бюджету Житомирської міської територіальної громади на 2025 рік видатки на харчування учнів ЗЗСО за рахунок загального фонду місцевого бюджету становлять </t>
    </r>
    <r>
      <rPr>
        <b/>
        <sz val="14"/>
        <rFont val="Times New Roman"/>
        <family val="1"/>
        <charset val="204"/>
      </rPr>
      <t>63575,2</t>
    </r>
    <r>
      <rPr>
        <sz val="14"/>
        <rFont val="Times New Roman"/>
        <family val="1"/>
        <charset val="204"/>
      </rPr>
      <t xml:space="preserve"> тис.грн. Прорахована потреба державної субвенції на одноразове харчування учнів ЗЗСО                           - 47 302,4 тис.грн.</t>
    </r>
    <r>
      <rPr>
        <b/>
        <sz val="14"/>
        <rFont val="Times New Roman"/>
        <family val="1"/>
        <charset val="204"/>
      </rPr>
      <t xml:space="preserve">Загальна сума потреби 110 877,6 тис.грн.
</t>
    </r>
  </si>
  <si>
    <r>
      <t xml:space="preserve">Потребує змін в Програмі.
</t>
    </r>
    <r>
      <rPr>
        <i/>
        <sz val="14"/>
        <rFont val="Times New Roman"/>
        <family val="1"/>
        <charset val="204"/>
      </rPr>
      <t>Потреба для виконання заходу в закладах ЗЗСО, оплата послуг платформи  "Єдина школа"</t>
    </r>
    <r>
      <rPr>
        <sz val="14"/>
        <rFont val="Times New Roman"/>
        <family val="1"/>
        <charset val="204"/>
      </rPr>
      <t xml:space="preserve">
</t>
    </r>
  </si>
  <si>
    <r>
      <t xml:space="preserve">Потребує змін в Програмі. </t>
    </r>
    <r>
      <rPr>
        <i/>
        <sz val="14"/>
        <rFont val="Times New Roman"/>
        <family val="1"/>
        <charset val="204"/>
      </rPr>
      <t>Відповідно  проєкту бюджету Житомирської міської територіальної громади на 2025 рік.Для отримання  необхідних знань та навичок педпрацівниками ЗЗСО щодо  надання , у разі необхідності , невідкладної долікарської допомоги.</t>
    </r>
  </si>
  <si>
    <r>
      <t>Потребує змін в Програмі.</t>
    </r>
    <r>
      <rPr>
        <sz val="14"/>
        <rFont val="Times New Roman"/>
        <family val="1"/>
        <charset val="204"/>
      </rPr>
      <t xml:space="preserve"> Відповідно  проєкту бюджету Житомирської міської територіальної громади на 2025 рік.
</t>
    </r>
    <r>
      <rPr>
        <i/>
        <sz val="14"/>
        <rFont val="Times New Roman"/>
        <family val="1"/>
        <charset val="204"/>
      </rPr>
      <t>Для отримання  необхідних знань та навичок педпрацівниками ЗПО щодо  надання , у разі необхідності , невідкладної долікарської допомоги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</si>
  <si>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>Відповідно  проєкту бюджету Житомирської міської територіальної громади на 2025 рік.</t>
    </r>
    <r>
      <rPr>
        <i/>
        <sz val="14"/>
        <rFont val="Times New Roman"/>
        <family val="1"/>
        <charset val="204"/>
      </rPr>
      <t xml:space="preserve"> Заплановано виплату 55 дітям.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</si>
  <si>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>Відповідно  проєкту бюджету Житомирської міської територіальної громади на 2025 рік.</t>
    </r>
    <r>
      <rPr>
        <i/>
        <sz val="14"/>
        <rFont val="Times New Roman"/>
        <family val="1"/>
        <charset val="204"/>
      </rPr>
      <t xml:space="preserve"> Заплановано виплату учням 25 випускникам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</si>
  <si>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>Відповідно  проєкту бюджету Житомирської міської територіальної громади на 2025 рік.</t>
    </r>
    <r>
      <rPr>
        <i/>
        <sz val="14"/>
        <rFont val="Times New Roman"/>
        <family val="1"/>
        <charset val="204"/>
      </rPr>
      <t xml:space="preserve"> Заплановано виплату 25 випускникам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</si>
  <si>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>Збільшити суму заходу відповідно до потреби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</si>
  <si>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>Потреба закладів на встановлення освітлення евакуаційних виходів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</si>
  <si>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>Потреба закладів на заміну шаф, щитів, автоматів пускової апаратури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</si>
  <si>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>Потреба закладів на заміну електромереж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</si>
  <si>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>Потреба закладів для проведення поточних ремонтів системи освітлення із заміною енергоємнихї ламп на світодіодні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</si>
  <si>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>Потреба закладів дл явстановлення тепловідбівних екранів за радіаторами</t>
    </r>
  </si>
  <si>
    <r>
      <t xml:space="preserve">Потребує змін в Програмі. </t>
    </r>
    <r>
      <rPr>
        <sz val="14"/>
        <rFont val="Times New Roman"/>
        <family val="1"/>
        <charset val="204"/>
      </rPr>
      <t>Потреба закладів для встановлення водонагрівачів (бойлерів)</t>
    </r>
  </si>
  <si>
    <t>10.4.3.Пропаганда найкращого досвіду роботи вчителів-новаторів, психологів, класних керівників, вчителів-предметників, керівників гуртків, адміністрації шкіл, керівників шкіл, педагогічних колективів</t>
  </si>
  <si>
    <r>
      <t xml:space="preserve">Потребує змін в Програмі. Внести новий захід в Програму </t>
    </r>
    <r>
      <rPr>
        <sz val="14"/>
        <rFont val="Times New Roman"/>
        <family val="1"/>
        <charset val="204"/>
      </rPr>
      <t>згідно потреби</t>
    </r>
  </si>
  <si>
    <t>10.1.10.Забезпечення нагородження педагогів за високі результати участі учнів у ЗНО поточного року</t>
  </si>
  <si>
    <t xml:space="preserve">потребують встановлення пожежної сигналізації 28 закладів </t>
  </si>
  <si>
    <t>потребують встановлення пожежної сигналізації 23 заклади</t>
  </si>
  <si>
    <r>
      <t xml:space="preserve">Потребує змін в Програмі. 
</t>
    </r>
    <r>
      <rPr>
        <sz val="14"/>
        <rFont val="Times New Roman"/>
        <family val="1"/>
        <charset val="204"/>
      </rPr>
      <t>Потреба закладів на виготовлення ПКД та встановлення пожежної сигналізації</t>
    </r>
  </si>
  <si>
    <r>
      <t xml:space="preserve">Потребує змін в Програмі.
 </t>
    </r>
    <r>
      <rPr>
        <sz val="14"/>
        <rFont val="Times New Roman"/>
        <family val="1"/>
        <charset val="204"/>
      </rPr>
      <t>Потреба закладів на виготовлення ПКД та встановлення блискозахисту</t>
    </r>
  </si>
  <si>
    <r>
      <t xml:space="preserve">Потребує змін в Програмі.
 </t>
    </r>
    <r>
      <rPr>
        <sz val="14"/>
        <rFont val="Times New Roman"/>
        <family val="1"/>
        <charset val="204"/>
      </rPr>
      <t>Потреба закладів на просочення дерев'яних конструкцій</t>
    </r>
  </si>
  <si>
    <t>13.1.2.Заміна водорозбірних кранів,встановлення  аераторів:</t>
  </si>
  <si>
    <r>
      <t xml:space="preserve">Потребує змін в Програмі. Викласти пункт в новій редакції .
</t>
    </r>
    <r>
      <rPr>
        <sz val="14"/>
        <rFont val="Times New Roman"/>
        <family val="1"/>
        <charset val="204"/>
      </rPr>
      <t>Потреба закладів для заміни водорозбірних кранів та придбання(встановлення) аераторів</t>
    </r>
  </si>
  <si>
    <t>15.7.2.Капітальний ремонт (заміна віконних блоків на металопластикові конструкції) в приміщеннях Професійного коледжу технічних інновацій міста Житомира  за адресою : м. Житомир , вул. Селецька,5</t>
  </si>
  <si>
    <t>3.1.2.Забезпечення харчуванням дітей у пришкільних таборах з денним перебуванням</t>
  </si>
  <si>
    <t xml:space="preserve">3.4.9.Субвенцію з місцевого бюджету  обласному бюджету Житомирської області  для забезпечення реалізації публічного інвестиційного проєкту на облаштування безпечних умов у закладах, що надають загальну середню освіту (протипожежний захист) на засадах співфінансування </t>
  </si>
  <si>
    <r>
      <rPr>
        <b/>
        <u/>
        <sz val="14"/>
        <color rgb="FF7030A0"/>
        <rFont val="Times New Roman"/>
        <family val="1"/>
        <charset val="204"/>
      </rPr>
      <t>Потребує змін в Програмі</t>
    </r>
    <r>
      <rPr>
        <sz val="14"/>
        <rFont val="Times New Roman"/>
        <family val="1"/>
        <charset val="204"/>
      </rPr>
      <t xml:space="preserve">
Обраховано потребу, необхідну для забезпечення  функціонування пришкільних таборів в сумі 
</t>
    </r>
    <r>
      <rPr>
        <b/>
        <sz val="14"/>
        <rFont val="Times New Roman"/>
        <family val="1"/>
        <charset val="204"/>
      </rPr>
      <t xml:space="preserve">8217,5 </t>
    </r>
    <r>
      <rPr>
        <sz val="14"/>
        <rFont val="Times New Roman"/>
        <family val="1"/>
        <charset val="204"/>
      </rPr>
      <t xml:space="preserve">тис.грн., </t>
    </r>
    <r>
      <rPr>
        <i/>
        <sz val="14"/>
        <rFont val="Times New Roman"/>
        <family val="1"/>
        <charset val="204"/>
      </rPr>
      <t xml:space="preserve">з них кошти місцевого бюджету - </t>
    </r>
    <r>
      <rPr>
        <b/>
        <i/>
        <sz val="14"/>
        <rFont val="Times New Roman"/>
        <family val="1"/>
        <charset val="204"/>
      </rPr>
      <t>4981,4</t>
    </r>
    <r>
      <rPr>
        <i/>
        <sz val="14"/>
        <rFont val="Times New Roman"/>
        <family val="1"/>
        <charset val="204"/>
      </rPr>
      <t xml:space="preserve">  тис.грн., батьківська плата - 3236,1 тис.грн</t>
    </r>
    <r>
      <rPr>
        <sz val="14"/>
        <rFont val="Times New Roman"/>
        <family val="1"/>
        <charset val="204"/>
      </rPr>
      <t xml:space="preserve">.
</t>
    </r>
    <r>
      <rPr>
        <u/>
        <sz val="14"/>
        <rFont val="Times New Roman"/>
        <family val="1"/>
        <charset val="204"/>
      </rPr>
      <t>З</t>
    </r>
    <r>
      <rPr>
        <b/>
        <u/>
        <sz val="14"/>
        <rFont val="Times New Roman"/>
        <family val="1"/>
        <charset val="204"/>
      </rPr>
      <t>агальна кількість дітей</t>
    </r>
    <r>
      <rPr>
        <u/>
        <sz val="14"/>
        <rFont val="Times New Roman"/>
        <family val="1"/>
        <charset val="204"/>
      </rPr>
      <t xml:space="preserve"> -</t>
    </r>
    <r>
      <rPr>
        <b/>
        <u/>
        <sz val="14"/>
        <rFont val="Times New Roman"/>
        <family val="1"/>
        <charset val="204"/>
      </rPr>
      <t xml:space="preserve"> 4718  </t>
    </r>
    <r>
      <rPr>
        <u/>
        <sz val="14"/>
        <rFont val="Times New Roman"/>
        <family val="1"/>
        <charset val="204"/>
      </rPr>
      <t>осіб</t>
    </r>
    <r>
      <rPr>
        <sz val="14"/>
        <rFont val="Times New Roman"/>
        <family val="1"/>
        <charset val="204"/>
      </rPr>
      <t xml:space="preserve">, з них пільгових категорій :
</t>
    </r>
    <r>
      <rPr>
        <i/>
        <sz val="14"/>
        <rFont val="Times New Roman"/>
        <family val="1"/>
        <charset val="204"/>
      </rPr>
      <t>- 2339</t>
    </r>
    <r>
      <rPr>
        <sz val="14"/>
        <rFont val="Times New Roman"/>
        <family val="1"/>
        <charset val="204"/>
      </rPr>
      <t xml:space="preserve"> (</t>
    </r>
    <r>
      <rPr>
        <i/>
        <sz val="14"/>
        <rFont val="Times New Roman"/>
        <family val="1"/>
        <charset val="204"/>
      </rPr>
      <t>100% плата за харчування за рахунок  коштів місцевого бюджету),
- 473 (70 % плата за харчування за рахунок  коштів місцевого бюджету)</t>
    </r>
  </si>
  <si>
    <t xml:space="preserve">5.1.3. Створення  навчально-практичного центру сучасної професійно - технічної освіти:
- навчально-практичний центр з професії "Складальник верху взуття" на базі ДНЗ "Центр легкої промисловості та побутового обслуговування населення м.Житомира";
-  навчально-практичний центр з професії "Електромонтер з ремонту та обслуговування електроустаткування" на базі Центру професійно-технічної освіти м.Житомира; 
- навчально-практичний центр з професії "Електрозварник",
"Електрозварник автоматичних та напівавтоматичних машин", "Слюсар із складання металевих конструкцій", "Газозварник", "Газорізальник" на базі ДНЗ "Житомирське вище професійне технологічне училище".
Модернізація матеріально-технічної  бази.
</t>
  </si>
  <si>
    <r>
      <rPr>
        <b/>
        <u/>
        <sz val="14"/>
        <color rgb="FF7030A0"/>
        <rFont val="Times New Roman"/>
        <family val="1"/>
        <charset val="204"/>
      </rPr>
      <t xml:space="preserve">Потребує змін в Програмі .
</t>
    </r>
    <r>
      <rPr>
        <b/>
        <u/>
        <sz val="14"/>
        <color theme="5"/>
        <rFont val="Times New Roman"/>
        <family val="1"/>
        <charset val="204"/>
      </rPr>
      <t>Внести новий захід у Програму</t>
    </r>
    <r>
      <rPr>
        <u/>
        <sz val="14"/>
        <color theme="5"/>
        <rFont val="Times New Roman"/>
        <family val="1"/>
        <charset val="204"/>
      </rPr>
      <t>.</t>
    </r>
    <r>
      <rPr>
        <u/>
        <sz val="14"/>
        <rFont val="Times New Roman"/>
        <family val="1"/>
        <charset val="204"/>
      </rPr>
      <t xml:space="preserve">
</t>
    </r>
    <r>
      <rPr>
        <sz val="14"/>
        <rFont val="Times New Roman"/>
        <family val="1"/>
        <charset val="204"/>
      </rPr>
      <t xml:space="preserve">Для забезпечення заходу </t>
    </r>
    <r>
      <rPr>
        <u/>
        <sz val="14"/>
        <rFont val="Times New Roman"/>
        <family val="1"/>
        <charset val="204"/>
      </rPr>
      <t xml:space="preserve">було проведено </t>
    </r>
    <r>
      <rPr>
        <sz val="14"/>
        <rFont val="Times New Roman"/>
        <family val="1"/>
        <charset val="204"/>
      </rPr>
      <t xml:space="preserve">  перерозподіл коштів із загального фонду місцевого бюджету  до бюджету розвитку (спеціальний фонд) в сумі 1043,9 тис.грн.Для забезпечення фінансування заходу необхідно внесення даного пункту у Програму.</t>
    </r>
  </si>
  <si>
    <t>Потребує змін в Програмі.
Внести захід у новій редакції.</t>
  </si>
  <si>
    <t>3.3.12.Забезпечення реалізації програми "Нова українська школа", в т.ч.</t>
  </si>
  <si>
    <t>3.3.12.Забезпечення реалізації програми "Нова українська школа"</t>
  </si>
  <si>
    <t>3.13.2.Поточний ремонт та облаштування  осередків "Захист України"</t>
  </si>
  <si>
    <t>4.2.1. Забезпечення участі вихованців закладів позашкільної освіти у Всеукраїнських, міжнародних конкурсах/змаганнях,фестивалях тощо</t>
  </si>
  <si>
    <r>
      <t xml:space="preserve">Потребує змін в Програмі. 
</t>
    </r>
    <r>
      <rPr>
        <sz val="14"/>
        <rFont val="Times New Roman"/>
        <family val="1"/>
        <charset val="204"/>
      </rPr>
      <t>Необхідно виділити додаткові кошти для участі вихованців ШХМ"Сонечко" у Міжнародних фолькльорних фестивалях (витрати на харчування учасників -40 осіб) в сумі 947,29 тис.грн. та  участі вихованців ЦТДіМ у Міжнпродному фестивалі "Слов'янський вінець" (витрати на проїзд, проживання, харчування учасників - 82 особи) в сумі 350,0 тис.грн.</t>
    </r>
  </si>
  <si>
    <t>Зміни в Програму 2025 рік</t>
  </si>
  <si>
    <t>Зміни в Програму 2026 рік</t>
  </si>
  <si>
    <t>План на
 2026 рік</t>
  </si>
  <si>
    <t>Всього 2025 рік</t>
  </si>
  <si>
    <r>
      <t xml:space="preserve">Потребує змін в Програмі.
Внести захід у новій редакції.
</t>
    </r>
    <r>
      <rPr>
        <sz val="14"/>
        <rFont val="Times New Roman"/>
        <family val="1"/>
        <charset val="204"/>
      </rPr>
      <t>Орієнтовний обсяг потреби на 2026 рік для продовження реалізації публічного інвестиційного проєкту на забезпечення якісної ,сучасної та доступної освіти"Нова українська школа"</t>
    </r>
  </si>
  <si>
    <t>Всього 2026 рік</t>
  </si>
  <si>
    <r>
      <t xml:space="preserve">3.3.12.1.  придбання засобів навчання та обладнання, комп'ютерного та мультимедійного обладнання для навчальних кабінетів  </t>
    </r>
    <r>
      <rPr>
        <b/>
        <i/>
        <sz val="14"/>
        <rFont val="Times New Roman"/>
        <family val="1"/>
        <charset val="204"/>
      </rPr>
      <t>закладів загальної середньої освіти</t>
    </r>
  </si>
  <si>
    <r>
      <t xml:space="preserve">3.3.12.2. придбання засобів навчання та обладнання, комп'ютерного та мультимедійного обладнання для навчальних кабінетів </t>
    </r>
    <r>
      <rPr>
        <b/>
        <i/>
        <sz val="14"/>
        <rFont val="Times New Roman"/>
        <family val="1"/>
        <charset val="204"/>
      </rPr>
      <t>пілотних закладів</t>
    </r>
    <r>
      <rPr>
        <b/>
        <i/>
        <u/>
        <sz val="14"/>
        <rFont val="Times New Roman"/>
        <family val="1"/>
        <charset val="204"/>
      </rPr>
      <t xml:space="preserve"> базової  </t>
    </r>
    <r>
      <rPr>
        <b/>
        <i/>
        <sz val="14"/>
        <rFont val="Times New Roman"/>
        <family val="1"/>
        <charset val="204"/>
      </rPr>
      <t>освіти</t>
    </r>
  </si>
  <si>
    <r>
      <t xml:space="preserve">3.3.12.3. придбання  обладнання для  начальних кабінетів природничої, математичної та технологічної освітніх галузей для  </t>
    </r>
    <r>
      <rPr>
        <b/>
        <i/>
        <sz val="14"/>
        <rFont val="Times New Roman"/>
        <family val="1"/>
        <charset val="204"/>
      </rPr>
      <t xml:space="preserve">пілотних  закладів </t>
    </r>
    <r>
      <rPr>
        <b/>
        <i/>
        <u/>
        <sz val="14"/>
        <rFont val="Times New Roman"/>
        <family val="1"/>
        <charset val="204"/>
      </rPr>
      <t>профільної</t>
    </r>
    <r>
      <rPr>
        <b/>
        <i/>
        <sz val="14"/>
        <rFont val="Times New Roman"/>
        <family val="1"/>
        <charset val="204"/>
      </rPr>
      <t xml:space="preserve"> освіти </t>
    </r>
  </si>
  <si>
    <r>
      <t xml:space="preserve">3.3.12.4.створення сучасного освітнього простору шляхом облаштування кабінетів природничо-математичного циклу та STEM-лабораторій в закладах </t>
    </r>
    <r>
      <rPr>
        <b/>
        <i/>
        <u/>
        <sz val="14"/>
        <rFont val="Times New Roman"/>
        <family val="1"/>
        <charset val="204"/>
      </rPr>
      <t>профільної</t>
    </r>
    <r>
      <rPr>
        <i/>
        <sz val="14"/>
        <rFont val="Times New Roman"/>
        <family val="1"/>
        <charset val="204"/>
      </rPr>
      <t xml:space="preserve"> середньої освіти</t>
    </r>
  </si>
  <si>
    <t xml:space="preserve">- для ліцею №12 міста Житомира імені С.І. Ковальчука </t>
  </si>
  <si>
    <t>- для ліцею №1 міста Житомира</t>
  </si>
  <si>
    <t>необхідно виділення додаткових коштів для проведення поточного ремонту в закладі</t>
  </si>
  <si>
    <r>
      <rPr>
        <u/>
        <sz val="14"/>
        <color theme="4" tint="-0.249977111117893"/>
        <rFont val="Times New Roman"/>
        <family val="1"/>
        <charset val="204"/>
      </rPr>
      <t>Потребує змін в Програмі.
Внести новий захід у Програму</t>
    </r>
    <r>
      <rPr>
        <sz val="14"/>
        <color theme="4" tint="-0.249977111117893"/>
        <rFont val="Times New Roman"/>
        <family val="1"/>
        <charset val="204"/>
      </rPr>
      <t xml:space="preserve">.
</t>
    </r>
    <r>
      <rPr>
        <sz val="14"/>
        <rFont val="Times New Roman"/>
        <family val="1"/>
        <charset val="204"/>
      </rPr>
      <t xml:space="preserve"> Необхідно виділити додаткові кошти місцевого бюджету для проведення поточних ремонтів,облаштування   меблями   кабінетів "Захист України" в осередках  ліцеїв №2,12,34 та Професійному коледжі індустрії краси і технологій міста Житомира</t>
    </r>
  </si>
  <si>
    <r>
      <t xml:space="preserve">5.1.3. </t>
    </r>
    <r>
      <rPr>
        <b/>
        <sz val="14"/>
        <rFont val="Times New Roman"/>
        <family val="1"/>
        <charset val="204"/>
      </rPr>
      <t>Створення  навчально-практичних центрів сучасної професійно - технічної освіти:</t>
    </r>
    <r>
      <rPr>
        <sz val="14"/>
        <rFont val="Times New Roman"/>
        <family val="1"/>
        <charset val="204"/>
      </rPr>
      <t xml:space="preserve"> 
- навчально-практичний центр з професії "Електрозварник",
"Електрозварник автоматичних та напівавтоматичних машин", "Слюсар із складання металевих конструкцій", "Газозварник", "Газорізальник" на базі ДНЗ "Житомирське вище професійне технологічне училище".
</t>
    </r>
    <r>
      <rPr>
        <b/>
        <sz val="14"/>
        <rFont val="Times New Roman"/>
        <family val="1"/>
        <charset val="204"/>
      </rPr>
      <t xml:space="preserve">- навчально-практичний центр з професій "Верстатник широкого профілю", "Токар", "Фрезерувальник","Оператор верстатів з програмним керуванням " на базі Професійного технологічного коледжу міста Житомира.
</t>
    </r>
    <r>
      <rPr>
        <sz val="14"/>
        <rFont val="Times New Roman"/>
        <family val="1"/>
        <charset val="204"/>
      </rPr>
      <t xml:space="preserve">
</t>
    </r>
  </si>
  <si>
    <r>
      <t xml:space="preserve">кошти виділено рішенням сесії Житомирської міської ради від 23.01.2025 р № 1313  на засадах співфінансування 70/30.
</t>
    </r>
    <r>
      <rPr>
        <i/>
        <sz val="14"/>
        <rFont val="Times New Roman"/>
        <family val="1"/>
        <charset val="204"/>
      </rPr>
      <t>Постанова КМУ  від 31.12.2024р. №1554 "Деякі  питання надання субвенції з державного бюджету місцевим бюджетам на реалізацію публічного інвестиційного проекту на забезпечення якісної,сцчасної, та доступної загальної середньої освіти " Нова українська школа" у 2025 році"</t>
    </r>
  </si>
  <si>
    <r>
      <t xml:space="preserve"> Загальна сума </t>
    </r>
    <r>
      <rPr>
        <b/>
        <sz val="14"/>
        <rFont val="Times New Roman"/>
        <family val="1"/>
        <charset val="204"/>
      </rPr>
      <t xml:space="preserve">потреби </t>
    </r>
    <r>
      <rPr>
        <sz val="14"/>
        <rFont val="Times New Roman"/>
        <family val="1"/>
        <charset val="204"/>
      </rPr>
      <t xml:space="preserve">для виконання заходу </t>
    </r>
    <r>
      <rPr>
        <b/>
        <sz val="14"/>
        <rFont val="Times New Roman"/>
        <family val="1"/>
        <charset val="204"/>
      </rPr>
      <t>5555,56</t>
    </r>
    <r>
      <rPr>
        <sz val="14"/>
        <rFont val="Times New Roman"/>
        <family val="1"/>
        <charset val="204"/>
      </rPr>
      <t xml:space="preserve"> тис.грн., з них кошти державної субвенції 5000,0 тис.грн., кошти місцевого бюджету 555,56 тис.грн.( на засадах співфінансування 90%/10%) для</t>
    </r>
    <r>
      <rPr>
        <b/>
        <sz val="14"/>
        <rFont val="Times New Roman"/>
        <family val="1"/>
        <charset val="204"/>
      </rPr>
      <t xml:space="preserve"> ліцея №1 міста Житомира </t>
    </r>
    <r>
      <rPr>
        <sz val="14"/>
        <rFont val="Times New Roman"/>
        <family val="1"/>
        <charset val="204"/>
      </rPr>
      <t xml:space="preserve">. 
</t>
    </r>
    <r>
      <rPr>
        <i/>
        <sz val="14"/>
        <rFont val="Times New Roman"/>
        <family val="1"/>
        <charset val="204"/>
      </rPr>
      <t>Постанова КМУ від 14 .03.2025  №290 "«Про затвердження Порядку та умов надання у 2025 році освітньої субвенції з державного бюджету місцевим бюджетам (за спеціальним фондом державного бюджету) в частині створення сучасного освітнього простору»</t>
    </r>
  </si>
  <si>
    <r>
      <t xml:space="preserve">пілотний проєкт для  профільного закладу : </t>
    </r>
    <r>
      <rPr>
        <b/>
        <sz val="14"/>
        <rFont val="Times New Roman"/>
        <family val="1"/>
        <charset val="204"/>
      </rPr>
      <t>ліцей №12 міста Житомира</t>
    </r>
    <r>
      <rPr>
        <sz val="14"/>
        <rFont val="Times New Roman"/>
        <family val="1"/>
        <charset val="204"/>
      </rPr>
      <t xml:space="preserve">.Кошти виділено рішенням сесії Житомирської міської ради від 23.01.2025 р № на засадах співфінансування 70/30.
</t>
    </r>
    <r>
      <rPr>
        <i/>
        <sz val="14"/>
        <rFont val="Times New Roman"/>
        <family val="1"/>
        <charset val="204"/>
      </rPr>
      <t>Постанова КМУ  від 31.12.2024р. №1554 "Деякі  питання надання субвенції з державного бюджету місцевим бюджетам на реалізацію публічного інвестиційного проекту на забезпечення якісної,сцчасної, та доступної загальної середньої освіти " Нова українська школа" у 2025 році"</t>
    </r>
  </si>
  <si>
    <r>
      <t xml:space="preserve">пілотний прєкт для  двох пілотних 8-х класів </t>
    </r>
    <r>
      <rPr>
        <b/>
        <sz val="14"/>
        <rFont val="Times New Roman"/>
        <family val="1"/>
        <charset val="204"/>
      </rPr>
      <t>ліцею №28 міста Житомира</t>
    </r>
    <r>
      <rPr>
        <sz val="14"/>
        <rFont val="Times New Roman"/>
        <family val="1"/>
        <charset val="204"/>
      </rPr>
      <t xml:space="preserve"> .Кошти виділено рішенням сесії Житомирської міської ради від 23.01.2025 р №1313 на засадах співфінансування 70/30.
</t>
    </r>
    <r>
      <rPr>
        <i/>
        <sz val="14"/>
        <rFont val="Times New Roman"/>
        <family val="1"/>
        <charset val="204"/>
      </rPr>
      <t>Постанова КМУ  від 31.12.2024р. №1554 "Деякі  питання надання субвенції з державного бюджету місцевим бюджетам на реалізацію публічного інвестиційного проекту на забезпечення якісної,сцчасної, та доступної загальної середньої освіти " Нова українська школа" у 2025 році"</t>
    </r>
  </si>
  <si>
    <r>
      <rPr>
        <b/>
        <u/>
        <sz val="14"/>
        <color rgb="FF7030A0"/>
        <rFont val="Times New Roman"/>
        <family val="1"/>
        <charset val="204"/>
      </rPr>
      <t xml:space="preserve">Потребує змін в Програмі </t>
    </r>
    <r>
      <rPr>
        <u/>
        <sz val="14"/>
        <color rgb="FF7030A0"/>
        <rFont val="Times New Roman"/>
        <family val="1"/>
        <charset val="204"/>
      </rPr>
      <t xml:space="preserve">
</t>
    </r>
    <r>
      <rPr>
        <b/>
        <u/>
        <sz val="14"/>
        <color rgb="FF7030A0"/>
        <rFont val="Times New Roman"/>
        <family val="1"/>
        <charset val="204"/>
      </rPr>
      <t>Внести захід у новій редакції</t>
    </r>
    <r>
      <rPr>
        <u/>
        <sz val="14"/>
        <color rgb="FF7030A0"/>
        <rFont val="Times New Roman"/>
        <family val="1"/>
        <charset val="204"/>
      </rPr>
      <t>.</t>
    </r>
    <r>
      <rPr>
        <sz val="14"/>
        <rFont val="Times New Roman"/>
        <family val="1"/>
        <charset val="204"/>
      </rPr>
      <t xml:space="preserve">
Відповідно до Наказу Міністерства освіти і науки України від 08.04.2025р. №551 «Про затвердження переліку закладів освіти, відібраних для реалізації публічного інвестиційного проекту «Модернізація майстерень і лабораторій закладів професійної та фахової передвищої освіти, забезпечення енергоефективності, безпеки та інклюзивності освітнього простору» за рахунок субвенції з державного бюджету місцевим бюджетам, передбаченої у 2025 році», Професійному технологічному коледжу міста Житомира виділено держану субвенцію в сумі </t>
    </r>
    <r>
      <rPr>
        <b/>
        <sz val="14"/>
        <rFont val="Times New Roman"/>
        <family val="1"/>
        <charset val="204"/>
      </rPr>
      <t>6 906,0</t>
    </r>
    <r>
      <rPr>
        <sz val="14"/>
        <rFont val="Times New Roman"/>
        <family val="1"/>
        <charset val="204"/>
      </rPr>
      <t xml:space="preserve"> тис. грн. на створення сучасного навчально-практичного центру .
</t>
    </r>
    <r>
      <rPr>
        <i/>
        <sz val="14"/>
        <rFont val="Times New Roman"/>
        <family val="1"/>
        <charset val="204"/>
      </rPr>
      <t>Загальна вартість проекту 22300,0 тис. грн., з них кошти:
- держаного бюджету – 6 906,0 тис. грн.;
-</t>
    </r>
    <r>
      <rPr>
        <b/>
        <i/>
        <sz val="14"/>
        <rFont val="Times New Roman"/>
        <family val="1"/>
        <charset val="204"/>
      </rPr>
      <t xml:space="preserve"> місцевого бюджету – 6 729,0 тис. грн.;
- </t>
    </r>
    <r>
      <rPr>
        <i/>
        <sz val="14"/>
        <rFont val="Times New Roman"/>
        <family val="1"/>
        <charset val="204"/>
      </rPr>
      <t xml:space="preserve">грантові коти  8165,0 тис.грн.
- власних надходжень  закладу - 500,0 тис. грн.
</t>
    </r>
    <r>
      <rPr>
        <b/>
        <i/>
        <sz val="14"/>
        <rFont val="Times New Roman"/>
        <family val="1"/>
        <charset val="204"/>
      </rPr>
      <t>Для забезпечення реалізації проекту необхідно виділити додаткові кошти з місцевого бюджету в сумі 6729,0 тис.грн.</t>
    </r>
  </si>
  <si>
    <r>
      <rPr>
        <b/>
        <u/>
        <sz val="14"/>
        <color rgb="FF7030A0"/>
        <rFont val="Times New Roman"/>
        <family val="1"/>
        <charset val="204"/>
      </rPr>
      <t xml:space="preserve">Потребує змін в Програмі 
</t>
    </r>
    <r>
      <rPr>
        <b/>
        <u/>
        <sz val="14"/>
        <color theme="5"/>
        <rFont val="Times New Roman"/>
        <family val="1"/>
        <charset val="204"/>
      </rPr>
      <t>Внести новий захід у Програму</t>
    </r>
    <r>
      <rPr>
        <b/>
        <u/>
        <sz val="14"/>
        <rFont val="Times New Roman"/>
        <family val="1"/>
        <charset val="204"/>
      </rPr>
      <t xml:space="preserve">
</t>
    </r>
    <r>
      <rPr>
        <sz val="14"/>
        <rFont val="Times New Roman"/>
        <family val="1"/>
        <charset val="204"/>
      </rPr>
      <t xml:space="preserve">Рішенням сесії Житомирської міської ради від 15.04.2025 р виділено субвенцію з бюджету Житомирської міської територіальної громади обласному бюджету Житомирської області в сумі 2 500,0 тис. грн. для забезпечення реалізації публічного інвестиційного проєкту на облаштування безпечних умов у закладах, що надають загальну освіту (протипожежний захист) на засадах співфінансування: 50 % - кошти місцевого бюджету, 50 % - кошти державної субвенції.
</t>
    </r>
    <r>
      <rPr>
        <b/>
        <i/>
        <sz val="14"/>
        <rFont val="Times New Roman"/>
        <family val="1"/>
        <charset val="204"/>
      </rPr>
      <t>Субвенція буде спрямована на такі напрями:</t>
    </r>
    <r>
      <rPr>
        <i/>
        <sz val="14"/>
        <rFont val="Times New Roman"/>
        <family val="1"/>
        <charset val="204"/>
      </rPr>
      <t xml:space="preserve">
- улаштування систем пожежної сигналізації та систем оповіщення про пожежу;
- здійснення вогнезахисного оброблення конструкцій;
- закупівля первинних засобів пожежогасіння (вогнегасників).
</t>
    </r>
  </si>
  <si>
    <t>3.3.12.5.поточні ремонти для забезпечення сучасного освітнього простору для кабінетів природничо-математичного циклу та та STEM-лабораторій  в закладах профільної освіти:</t>
  </si>
  <si>
    <t>для забезпечення створення сучасного освітнього простору</t>
  </si>
  <si>
    <t>1.1.4.Здійснення  щомісячної доплати педагогічним працівникам закладів позашкільної  освіти  за роботу в несприятливих умовах праці за рахунок коштів місцевого бюджету</t>
  </si>
  <si>
    <t>1.1.5.Здійснення  щомісячної доплати педагогічним працівникам закладів професійної (професійно-технічної) освіти  за роботу в несприятливих умовах праці за рахунок коштів місцевого бюджету</t>
  </si>
  <si>
    <t>1.1.6.Здійснення  щомісячної доплати педагогічним працівникам інших установ та закладів освіти  за роботу в несприятливих умовах праці за рахунок коштів місцевого бюджету</t>
  </si>
  <si>
    <t>1.1.3.Здійснення  щомісячної доплати педагогічним працівникам закладів дошкільної освіти  за роботу в несприятливих умовах праці за рахунок коштів місцевого бюджету</t>
  </si>
  <si>
    <r>
      <t xml:space="preserve">Потребує змін в Програмі .
Орієнтовна потреба у </t>
    </r>
    <r>
      <rPr>
        <u/>
        <sz val="14"/>
        <rFont val="Times New Roman"/>
        <family val="1"/>
        <charset val="204"/>
      </rPr>
      <t xml:space="preserve">даткових коштах місцевого бюджету </t>
    </r>
    <r>
      <rPr>
        <sz val="14"/>
        <rFont val="Times New Roman"/>
        <family val="1"/>
        <charset val="204"/>
      </rPr>
      <t xml:space="preserve"> на здійснення щомісячної доплати педагогічним працівникам закладів дошкільної освіти освіти в розмірі 2600 грн. на</t>
    </r>
    <r>
      <rPr>
        <b/>
        <sz val="14"/>
        <rFont val="Times New Roman"/>
        <family val="1"/>
        <charset val="204"/>
      </rPr>
      <t xml:space="preserve"> вересень-грудень</t>
    </r>
    <r>
      <rPr>
        <sz val="14"/>
        <rFont val="Times New Roman"/>
        <family val="1"/>
        <charset val="204"/>
      </rPr>
      <t xml:space="preserve">  за рахунок коштів місцевого бюджету</t>
    </r>
    <r>
      <rPr>
        <i/>
        <sz val="14"/>
        <rFont val="Times New Roman"/>
        <family val="1"/>
        <charset val="204"/>
      </rPr>
      <t xml:space="preserve">.Обраховано  виходячи з 1430,06  </t>
    </r>
    <r>
      <rPr>
        <b/>
        <i/>
        <u/>
        <sz val="14"/>
        <rFont val="Times New Roman"/>
        <family val="1"/>
        <charset val="204"/>
      </rPr>
      <t xml:space="preserve">ставок за основним місцем роботи   </t>
    </r>
  </si>
  <si>
    <r>
      <t xml:space="preserve">Потребує змін в Програмі </t>
    </r>
    <r>
      <rPr>
        <u/>
        <sz val="14"/>
        <rFont val="Times New Roman"/>
        <family val="1"/>
        <charset val="204"/>
      </rPr>
      <t xml:space="preserve">.
Орієнтовна потреба у даткових коштах місцевого бюджету  </t>
    </r>
    <r>
      <rPr>
        <sz val="14"/>
        <rFont val="Times New Roman"/>
        <family val="1"/>
        <charset val="204"/>
      </rPr>
      <t xml:space="preserve"> на здійснення щомісячної доплати педагогічним працівникам закладів позашкільної освіти освіти в розмірі 2600 грн. на</t>
    </r>
    <r>
      <rPr>
        <b/>
        <sz val="14"/>
        <rFont val="Times New Roman"/>
        <family val="1"/>
        <charset val="204"/>
      </rPr>
      <t xml:space="preserve"> вересень-грудень</t>
    </r>
    <r>
      <rPr>
        <sz val="14"/>
        <rFont val="Times New Roman"/>
        <family val="1"/>
        <charset val="204"/>
      </rPr>
      <t xml:space="preserve">  за рахунок коштів місцевого бюджету</t>
    </r>
    <r>
      <rPr>
        <i/>
        <sz val="14"/>
        <rFont val="Times New Roman"/>
        <family val="1"/>
        <charset val="204"/>
      </rPr>
      <t xml:space="preserve">.Обраховано  виходячи з 112,62  </t>
    </r>
    <r>
      <rPr>
        <b/>
        <i/>
        <u/>
        <sz val="14"/>
        <rFont val="Times New Roman"/>
        <family val="1"/>
        <charset val="204"/>
      </rPr>
      <t xml:space="preserve">ставок за основним місцем роботи   </t>
    </r>
  </si>
  <si>
    <r>
      <t>Потребує змін в Програмі .</t>
    </r>
    <r>
      <rPr>
        <u/>
        <sz val="14"/>
        <rFont val="Times New Roman"/>
        <family val="1"/>
        <charset val="204"/>
      </rPr>
      <t xml:space="preserve">
Орієнтовна потреба у даткових коштах місцевого бюджету </t>
    </r>
    <r>
      <rPr>
        <sz val="14"/>
        <rFont val="Times New Roman"/>
        <family val="1"/>
        <charset val="204"/>
      </rPr>
      <t xml:space="preserve"> на здійснення щомісячної доплати педагогічним працівникам закладів професійно-технічної  освіти в розмірі 2600грн. на</t>
    </r>
    <r>
      <rPr>
        <b/>
        <sz val="14"/>
        <rFont val="Times New Roman"/>
        <family val="1"/>
        <charset val="204"/>
      </rPr>
      <t xml:space="preserve"> вересень-грудень</t>
    </r>
    <r>
      <rPr>
        <sz val="14"/>
        <rFont val="Times New Roman"/>
        <family val="1"/>
        <charset val="204"/>
      </rPr>
      <t xml:space="preserve"> за рахунок коштів місцевого бюджету.</t>
    </r>
    <r>
      <rPr>
        <i/>
        <sz val="14"/>
        <rFont val="Times New Roman"/>
        <family val="1"/>
        <charset val="204"/>
      </rPr>
      <t xml:space="preserve">Обраховано  виходячи з 325,87  </t>
    </r>
    <r>
      <rPr>
        <b/>
        <i/>
        <u/>
        <sz val="14"/>
        <rFont val="Times New Roman"/>
        <family val="1"/>
        <charset val="204"/>
      </rPr>
      <t xml:space="preserve">ставок за основним місцем роботи   </t>
    </r>
  </si>
  <si>
    <r>
      <t>Потребує змін в Програмі .</t>
    </r>
    <r>
      <rPr>
        <u/>
        <sz val="14"/>
        <rFont val="Times New Roman"/>
        <family val="1"/>
        <charset val="204"/>
      </rPr>
      <t xml:space="preserve">
Орієнтовна потреба у даткових коштах місцевого бюджету  </t>
    </r>
    <r>
      <rPr>
        <sz val="14"/>
        <rFont val="Times New Roman"/>
        <family val="1"/>
        <charset val="204"/>
      </rPr>
      <t xml:space="preserve"> на здійснення щомісячної доплати педагогічним працівникам науково - методичного центру, інклюзивно - ресурсних центрів  розмірі 2600 грн. на вересень-грудень  за рахунок коштів місцевого бюджету.</t>
    </r>
    <r>
      <rPr>
        <i/>
        <sz val="14"/>
        <rFont val="Times New Roman"/>
        <family val="1"/>
        <charset val="204"/>
      </rPr>
      <t xml:space="preserve">Обраховано  виходячи з  28,5  </t>
    </r>
    <r>
      <rPr>
        <b/>
        <i/>
        <u/>
        <sz val="14"/>
        <rFont val="Times New Roman"/>
        <family val="1"/>
        <charset val="204"/>
      </rPr>
      <t xml:space="preserve">ставок за основним місцем роботи   </t>
    </r>
  </si>
  <si>
    <t xml:space="preserve">15.9.1.Капітальний ремонт приміщень «Житомирський центр компетенцій» на базі Житомирського закладу дошкільної освіти №25 Житомирської міської ради, за адресою: м. Житомир вул. Б.Тена, 84-а» </t>
  </si>
  <si>
    <t>Розрахунок витрат на 2025 рік по учням закладів загальної середньої освіти та вихованцям закладів дошкільної освіти, закладів позашкільної освіти</t>
  </si>
  <si>
    <t>заклади загальної середньої освіти</t>
  </si>
  <si>
    <t>заклади дошкільної освіти</t>
  </si>
  <si>
    <t>Школа юних десантників</t>
  </si>
  <si>
    <t>ШХМ "Сонечко"</t>
  </si>
  <si>
    <t>Міський центр науково- технічної 
творчості учнівської молоді</t>
  </si>
  <si>
    <t>Міський центр творчост і дітей
 і молоді</t>
  </si>
  <si>
    <t>Дитячо-юнацька спортивна
 школа  ЖМР</t>
  </si>
  <si>
    <t>місцевий бюджет</t>
  </si>
  <si>
    <t>загальна кількість учнів/
вихованців</t>
  </si>
  <si>
    <t>проєкт на 2025 рік(грн.)</t>
  </si>
  <si>
    <t>видатки на оного учня/вихованця</t>
  </si>
  <si>
    <t>освітня субвенція (8 місяців)</t>
  </si>
  <si>
    <t>освітня субвенція (12 місяців)</t>
  </si>
  <si>
    <t xml:space="preserve"> 2025 рік(грн.)</t>
  </si>
  <si>
    <t>грн.</t>
  </si>
  <si>
    <r>
      <t xml:space="preserve">В зв'язку із виділення освітньої субвенції на заклади загальної середньої освіти </t>
    </r>
    <r>
      <rPr>
        <b/>
        <i/>
        <u/>
        <sz val="14"/>
        <color rgb="FF000000"/>
        <rFont val="Times New Roman"/>
        <family val="1"/>
        <charset val="204"/>
      </rPr>
      <t>на вересень-грудень  2025 року</t>
    </r>
    <r>
      <rPr>
        <i/>
        <sz val="14"/>
        <color rgb="FF000000"/>
        <rFont val="Times New Roman"/>
        <family val="1"/>
        <charset val="204"/>
      </rPr>
      <t xml:space="preserve">  в сумі </t>
    </r>
    <r>
      <rPr>
        <b/>
        <i/>
        <sz val="14"/>
        <color rgb="FF000000"/>
        <rFont val="Times New Roman"/>
        <family val="1"/>
        <charset val="204"/>
      </rPr>
      <t>203 238,5</t>
    </r>
    <r>
      <rPr>
        <i/>
        <sz val="14"/>
        <color rgb="FF000000"/>
        <rFont val="Times New Roman"/>
        <family val="1"/>
        <charset val="204"/>
      </rPr>
      <t xml:space="preserve"> тис.грн.необхідно внести зміни в  Додаток 3 до Програми у частини перерахунку видатків на одного учня за рахунок коштів освітньої субвенції та </t>
    </r>
    <r>
      <rPr>
        <b/>
        <i/>
        <u/>
        <sz val="14"/>
        <color rgb="FF000000"/>
        <rFont val="Times New Roman"/>
        <family val="1"/>
        <charset val="204"/>
      </rPr>
      <t>затвердити його в новій редакції</t>
    </r>
  </si>
  <si>
    <t>заклади позашкільної освіти, 
з них:</t>
  </si>
  <si>
    <t>заклади позашкільної освіти,
 з них:</t>
  </si>
  <si>
    <t>15.8.2 Капітальний ремонт харчоблоку ліцею №4 міста Житомира за адресою : м.Житомир, вул.Троянівська,26</t>
  </si>
  <si>
    <t>15.1.3. Капітальний ремонт електромереж ліцею №24  за адресою : м.Житомир , вул.Шевченка,105-Б</t>
  </si>
  <si>
    <t>15.1.4.Капітальний ремонт будівлі Професійного коледжу сервісу і дизайну міста Житомира за адресою м.Житомир, вул.Корольова ,132</t>
  </si>
  <si>
    <t>7.3.1. Проведення додаткових корекційно-розвиткових занять,придбання спеціальних засобів корекції психофізичного розвитку, що дають змогу учню опанувати навчальну програму в  закладах загальної середньої освіти</t>
  </si>
  <si>
    <t>7.3.2. Проведення додаткових корекційно-розвиткових занять,придбання спеціальних засобів корекції психофізичного розвитку, що дають змогу  опанувати навчальну програму дітям, які здобувають освіту в інклюзивних групах закладів дошкільної освіти</t>
  </si>
  <si>
    <r>
      <rPr>
        <b/>
        <u/>
        <sz val="16"/>
        <rFont val="Times New Roman"/>
        <family val="1"/>
        <charset val="204"/>
      </rPr>
      <t>Потребує змін в Програмі.
Внести новий захід у Програму</t>
    </r>
    <r>
      <rPr>
        <b/>
        <sz val="16"/>
        <rFont val="Times New Roman"/>
        <family val="1"/>
        <charset val="204"/>
      </rPr>
      <t>.</t>
    </r>
    <r>
      <rPr>
        <sz val="16"/>
        <rFont val="Times New Roman"/>
        <family val="1"/>
        <charset val="204"/>
      </rPr>
      <t xml:space="preserve">
Для забезпечення створення  «Освітній HUB : Перша допомога та Steam»" на базі ЗДО №25 (шляхом перерозподілу із загального на спеціальний фонд)</t>
    </r>
  </si>
  <si>
    <r>
      <rPr>
        <b/>
        <u/>
        <sz val="16"/>
        <rFont val="Times New Roman"/>
        <family val="1"/>
        <charset val="204"/>
      </rPr>
      <t>Потребує змін в Програмі.
Внести новий захід у Програму</t>
    </r>
    <r>
      <rPr>
        <b/>
        <sz val="16"/>
        <rFont val="Times New Roman"/>
        <family val="1"/>
        <charset val="204"/>
      </rPr>
      <t>.</t>
    </r>
    <r>
      <rPr>
        <sz val="16"/>
        <rFont val="Times New Roman"/>
        <family val="1"/>
        <charset val="204"/>
      </rPr>
      <t xml:space="preserve">
Виділено державну субвенцію на капітальний ремонт харчоблоку ліцею №4 в сумі </t>
    </r>
    <r>
      <rPr>
        <b/>
        <sz val="16"/>
        <rFont val="Times New Roman"/>
        <family val="1"/>
        <charset val="204"/>
      </rPr>
      <t>12 212,5</t>
    </r>
    <r>
      <rPr>
        <sz val="16"/>
        <rFont val="Times New Roman"/>
        <family val="1"/>
        <charset val="204"/>
      </rPr>
      <t xml:space="preserve"> тис.грн. (Розпорядження КМУ від 06.08.2025 №820-р). Загальна вартість проєкту </t>
    </r>
    <r>
      <rPr>
        <b/>
        <sz val="16"/>
        <rFont val="Times New Roman"/>
        <family val="1"/>
        <charset val="204"/>
      </rPr>
      <t>18 124,3</t>
    </r>
    <r>
      <rPr>
        <sz val="16"/>
        <rFont val="Times New Roman"/>
        <family val="1"/>
        <charset val="204"/>
      </rPr>
      <t xml:space="preserve"> тис.грн.Необхідно виділити додаткові кошти з місцевого бюджету на умовах співфінансування не менше 30 % в сумі</t>
    </r>
    <r>
      <rPr>
        <b/>
        <sz val="16"/>
        <rFont val="Times New Roman"/>
        <family val="1"/>
        <charset val="204"/>
      </rPr>
      <t xml:space="preserve"> 5 911,8 </t>
    </r>
    <r>
      <rPr>
        <sz val="16"/>
        <rFont val="Times New Roman"/>
        <family val="1"/>
        <charset val="204"/>
      </rPr>
      <t>тис.грн.</t>
    </r>
  </si>
  <si>
    <r>
      <rPr>
        <b/>
        <u/>
        <sz val="16"/>
        <rFont val="Times New Roman"/>
        <family val="1"/>
        <charset val="204"/>
      </rPr>
      <t>Потребує змін в Програмі.
Внести новий захід у Програму</t>
    </r>
    <r>
      <rPr>
        <b/>
        <sz val="16"/>
        <rFont val="Times New Roman"/>
        <family val="1"/>
        <charset val="204"/>
      </rPr>
      <t>.</t>
    </r>
    <r>
      <rPr>
        <sz val="16"/>
        <rFont val="Times New Roman"/>
        <family val="1"/>
        <charset val="204"/>
      </rPr>
      <t xml:space="preserve">
Для виготовлення ПКД на капітальний ремонт електромереж ліцею №24  на реалізацію інвестиційного  проєкту зі створення енергонезалежних шкіл необхідно </t>
    </r>
    <r>
      <rPr>
        <b/>
        <u/>
        <sz val="16"/>
        <rFont val="Times New Roman"/>
        <family val="1"/>
        <charset val="204"/>
      </rPr>
      <t xml:space="preserve">виділити додаткові кошти </t>
    </r>
    <r>
      <rPr>
        <sz val="16"/>
        <rFont val="Times New Roman"/>
        <family val="1"/>
        <charset val="204"/>
      </rPr>
      <t>місцевого бюджету</t>
    </r>
  </si>
  <si>
    <r>
      <rPr>
        <b/>
        <u/>
        <sz val="16"/>
        <rFont val="Times New Roman"/>
        <family val="1"/>
        <charset val="204"/>
      </rPr>
      <t>Потребує змін в Програмі.
Внести новий захід у Програму</t>
    </r>
    <r>
      <rPr>
        <b/>
        <sz val="16"/>
        <rFont val="Times New Roman"/>
        <family val="1"/>
        <charset val="204"/>
      </rPr>
      <t>.</t>
    </r>
    <r>
      <rPr>
        <sz val="16"/>
        <rFont val="Times New Roman"/>
        <family val="1"/>
        <charset val="204"/>
      </rPr>
      <t xml:space="preserve">
Для виготовлення ПКД на капітальний ремонт будівлі Професійного коледжу сервісу і дизайну міста Житомира за адресою м.Житомир, вул.Корольова ,132, необхідно</t>
    </r>
    <r>
      <rPr>
        <b/>
        <u/>
        <sz val="16"/>
        <rFont val="Times New Roman"/>
        <family val="1"/>
        <charset val="204"/>
      </rPr>
      <t xml:space="preserve"> перерозподілити кошти</t>
    </r>
    <r>
      <rPr>
        <sz val="16"/>
        <rFont val="Times New Roman"/>
        <family val="1"/>
        <charset val="204"/>
      </rPr>
      <t xml:space="preserve"> із загального на спеціальний фонд в сумі </t>
    </r>
    <r>
      <rPr>
        <b/>
        <sz val="16"/>
        <rFont val="Times New Roman"/>
        <family val="1"/>
        <charset val="204"/>
      </rPr>
      <t>270,0</t>
    </r>
    <r>
      <rPr>
        <sz val="16"/>
        <rFont val="Times New Roman"/>
        <family val="1"/>
        <charset val="204"/>
      </rPr>
      <t xml:space="preserve"> тис.грн.</t>
    </r>
  </si>
  <si>
    <r>
      <t xml:space="preserve">Потребує змін в Програмі.
</t>
    </r>
    <r>
      <rPr>
        <sz val="16"/>
        <rFont val="Times New Roman"/>
        <family val="1"/>
        <charset val="204"/>
      </rPr>
      <t>Виділено держану субвенцію на надання державної підтримки особам з особливими освітніми потребами в сумі</t>
    </r>
    <r>
      <rPr>
        <b/>
        <sz val="16"/>
        <rFont val="Times New Roman"/>
        <family val="1"/>
        <charset val="204"/>
      </rPr>
      <t xml:space="preserve"> 2 894,4 тис.грн</t>
    </r>
    <r>
      <rPr>
        <sz val="16"/>
        <rFont val="Times New Roman"/>
        <family val="1"/>
        <charset val="204"/>
      </rPr>
      <t>. на проведення корекційно-розвиткових занять</t>
    </r>
  </si>
  <si>
    <r>
      <t xml:space="preserve">Потребує змін в Програмі.
</t>
    </r>
    <r>
      <rPr>
        <sz val="16"/>
        <rFont val="Times New Roman"/>
        <family val="1"/>
        <charset val="204"/>
      </rPr>
      <t xml:space="preserve"> Для забезпечення оплати послуг з виховання та утримання однієї дитини  з особливими освітніми потребами (порушення слуху)  Житомирської спеціальної школи №2  необхідно виділити </t>
    </r>
    <r>
      <rPr>
        <b/>
        <i/>
        <sz val="16"/>
        <rFont val="Times New Roman"/>
        <family val="1"/>
        <charset val="204"/>
      </rPr>
      <t xml:space="preserve">додаткові кошти </t>
    </r>
    <r>
      <rPr>
        <sz val="16"/>
        <rFont val="Times New Roman"/>
        <family val="1"/>
        <charset val="204"/>
      </rPr>
      <t>загального фонду місцевого бюджету</t>
    </r>
  </si>
  <si>
    <r>
      <t>Потребує змін в Програмі.</t>
    </r>
    <r>
      <rPr>
        <sz val="14"/>
        <rFont val="Times New Roman"/>
        <family val="1"/>
        <charset val="204"/>
      </rPr>
      <t xml:space="preserve"> 
Для продовження виплати доплати за роботу в  несприятливих умовах праці педагогічним працівникам на вересень-грудень.Сума доплати становить в сумі 2600 .Загальна кількість ставок педагогічних працівників  за основним місцем роботи - 112,62 в закладах позашкільної освіти</t>
    </r>
  </si>
  <si>
    <r>
      <t>Потребує змін в Програмі.</t>
    </r>
    <r>
      <rPr>
        <sz val="14"/>
        <rFont val="Times New Roman"/>
        <family val="1"/>
        <charset val="204"/>
      </rPr>
      <t xml:space="preserve"> 
Для продовження виплати доплати за роботу в  несприятливих  умовах праці педагогічним працівникам на вересень-грудень.Сума доплати становить в сумі 2600 .Загальна кількість ставок педагогічних працівників  за основним місцем роботи- 325,87 в закладах професійно-технічної  освіти</t>
    </r>
  </si>
  <si>
    <r>
      <t>Потребує змін в Програмі.</t>
    </r>
    <r>
      <rPr>
        <sz val="14"/>
        <rFont val="Times New Roman"/>
        <family val="1"/>
        <charset val="204"/>
      </rPr>
      <t xml:space="preserve"> 
Для продовження виплати доплати за роботу в  несприятливих умовах  праці  педагогічним працівникам на вересень-грудень.Сума доплати становить в сумі 2600 .Загальна кількість ставок педагогічних працівників  за основним місцем роботи- 1430,06 в закладах дошкільної освіти</t>
    </r>
  </si>
  <si>
    <r>
      <t>Потребує змін в Програмі.</t>
    </r>
    <r>
      <rPr>
        <sz val="14"/>
        <rFont val="Times New Roman"/>
        <family val="1"/>
        <charset val="204"/>
      </rPr>
      <t xml:space="preserve"> 
Для продовження виплати доплати за роботу в несприятливих умови праці педагогічним працівникам на вересень-грудень.Сума доплати становить в сумі 2600 .Загальна кількість ставок педагогічних працівників  за основним місцем роботи- 28,5 ставок, з них в науково-методичному центрі 11, в ІРЦ-17,5  </t>
    </r>
  </si>
  <si>
    <t>3.10.1.Субвенція загального фонду з місцевого бюджету державному бюджету на виконання програм соціально - економічного розвитку регіонів:
 - Державному університету "Житомирська політехніка" ;
- Житомирському державному університету імені Івана Франка.
 На соціально -економічний розвиток для забезпечення надання освітніх послуг та заохочення молоді до навчання</t>
  </si>
  <si>
    <r>
      <rPr>
        <b/>
        <u/>
        <sz val="14"/>
        <rFont val="Times New Roman"/>
        <family val="1"/>
        <charset val="204"/>
      </rPr>
      <t>Потребує змін в Програмі.</t>
    </r>
    <r>
      <rPr>
        <sz val="14"/>
        <rFont val="Times New Roman"/>
        <family val="1"/>
        <charset val="204"/>
      </rPr>
      <t xml:space="preserve">
 </t>
    </r>
    <r>
      <rPr>
        <b/>
        <sz val="14"/>
        <rFont val="Times New Roman"/>
        <family val="1"/>
        <charset val="204"/>
      </rPr>
      <t>Державному університету "Житомирська політехніка"</t>
    </r>
    <r>
      <rPr>
        <sz val="14"/>
        <rFont val="Times New Roman"/>
        <family val="1"/>
        <charset val="204"/>
      </rPr>
      <t xml:space="preserve"> - </t>
    </r>
    <r>
      <rPr>
        <i/>
        <sz val="14"/>
        <rFont val="Times New Roman"/>
        <family val="1"/>
        <charset val="204"/>
      </rPr>
      <t>2846,0 тис.грн. (заробітна плата на вересень- грудень), 366,5тис.грн. -доплата за роботу в несприятливих умовах праці педагогічним працівника в сумі 2600 на вересень- грудень.</t>
    </r>
    <r>
      <rPr>
        <sz val="14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 xml:space="preserve">Всього 3 212,5 тис.грн. </t>
    </r>
    <r>
      <rPr>
        <sz val="14"/>
        <rFont val="Times New Roman"/>
        <family val="1"/>
        <charset val="204"/>
      </rPr>
      <t xml:space="preserve">
</t>
    </r>
    <r>
      <rPr>
        <b/>
        <sz val="14"/>
        <rFont val="Times New Roman"/>
        <family val="1"/>
        <charset val="204"/>
      </rPr>
      <t>Житомирському державному університету імені Івана Франка-</t>
    </r>
    <r>
      <rPr>
        <sz val="14"/>
        <rFont val="Times New Roman"/>
        <family val="1"/>
        <charset val="204"/>
      </rPr>
      <t xml:space="preserve"> </t>
    </r>
    <r>
      <rPr>
        <i/>
        <sz val="14"/>
        <rFont val="Times New Roman"/>
        <family val="1"/>
        <charset val="204"/>
      </rPr>
      <t>2242,1 тис.грн. (заробітна плата на вересень- грудень), 382,8тис.грн. -доплата за роботу в несприятливих умовах праці педагогічним працівника в сумі 2600 на вересень- грудень</t>
    </r>
    <r>
      <rPr>
        <sz val="14"/>
        <rFont val="Times New Roman"/>
        <family val="1"/>
        <charset val="204"/>
      </rPr>
      <t xml:space="preserve">. </t>
    </r>
    <r>
      <rPr>
        <b/>
        <sz val="14"/>
        <rFont val="Times New Roman"/>
        <family val="1"/>
        <charset val="204"/>
      </rPr>
      <t xml:space="preserve">Всього 2 624,9 </t>
    </r>
    <r>
      <rPr>
        <sz val="14"/>
        <rFont val="Times New Roman"/>
        <family val="1"/>
        <charset val="204"/>
      </rPr>
      <t xml:space="preserve">тис.грн. 
 </t>
    </r>
  </si>
  <si>
    <t>1.8.1.Забезпечення заходів по запобіганню інтродукції та поширення чужорідних видів рослин в тому числі "омели білої" за рахунок коштів з місцевого фонду охорони навколишнього природного середовища для здійснення природоохоронних заходів</t>
  </si>
  <si>
    <r>
      <rPr>
        <b/>
        <u/>
        <sz val="16"/>
        <rFont val="Times New Roman"/>
        <family val="1"/>
        <charset val="204"/>
      </rPr>
      <t>Потребує змін в Програмі.
Внести новий захід у Програму</t>
    </r>
    <r>
      <rPr>
        <b/>
        <sz val="16"/>
        <rFont val="Times New Roman"/>
        <family val="1"/>
        <charset val="204"/>
      </rPr>
      <t>.</t>
    </r>
    <r>
      <rPr>
        <sz val="16"/>
        <rFont val="Times New Roman"/>
        <family val="1"/>
        <charset val="204"/>
      </rPr>
      <t xml:space="preserve">
Проведено зрізку дерев у 12 ЗДО та ЗЗСО на загальну суму 460,6 тис.грн.Необхідно виділення додаткових коштів з  </t>
    </r>
    <r>
      <rPr>
        <b/>
        <sz val="16"/>
        <rFont val="Times New Roman"/>
        <family val="1"/>
        <charset val="204"/>
      </rPr>
      <t>фонду охорони навколишнього природного середовища</t>
    </r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</si>
  <si>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</si>
  <si>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</si>
  <si>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</si>
  <si>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</si>
  <si>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</si>
  <si>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</si>
  <si>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</si>
  <si>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</si>
  <si>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</si>
  <si>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</si>
  <si>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</si>
  <si>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 xml:space="preserve">3.7.2.Забезпечення безоплатним харчуванням учнів пільгових категорій приватного християнського ліцею «Сяйво» та  Салезіянського приватного ліцею «Всесвіт» </t>
  </si>
  <si>
    <t>3.7.3.Забезпечення  педагогічних працівників   приватного християнського ліцею «Сяйво» ,  Салезіянського приватного ліцею «Всесвіт» та приватного ліцея "Ор Авнер"доплатою за роботу в несприятливих умовах праці</t>
  </si>
  <si>
    <t>7.3.5.Проведення додаткових корекційно-розвиткових занять для учнів інклюзивних класів  Салезіянського приватного ліцею "Всесвіт" та Житомирського приватного християнського ліцею "Сяйво" за рахунок коштів місцевого бюджету.</t>
  </si>
  <si>
    <r>
      <t xml:space="preserve">Потребує змін в Програмі.
</t>
    </r>
    <r>
      <rPr>
        <i/>
        <sz val="14"/>
        <rFont val="Times New Roman"/>
        <family val="1"/>
        <charset val="204"/>
      </rPr>
      <t xml:space="preserve"> - для учнів пільгових категорій   Салезіянського приватного ліцею "Всесвіт"-208,8тис.грн.(32дитини).
  - для учнів пільгових категорій Житомирського приватного християнського ліцею "Сяйво" - 314,5тис.грн (48 дітей)
Всього </t>
    </r>
    <r>
      <rPr>
        <b/>
        <i/>
        <sz val="14"/>
        <rFont val="Times New Roman"/>
        <family val="1"/>
        <charset val="204"/>
      </rPr>
      <t>80</t>
    </r>
    <r>
      <rPr>
        <i/>
        <sz val="14"/>
        <rFont val="Times New Roman"/>
        <family val="1"/>
        <charset val="204"/>
      </rPr>
      <t xml:space="preserve"> дітей пільгових категорій</t>
    </r>
  </si>
  <si>
    <r>
      <rPr>
        <b/>
        <u/>
        <sz val="14"/>
        <color theme="1"/>
        <rFont val="Times New Roman"/>
        <family val="1"/>
        <charset val="204"/>
      </rPr>
      <t xml:space="preserve">Потребує змін в Прграмі
 </t>
    </r>
    <r>
      <rPr>
        <sz val="14"/>
        <color theme="1"/>
        <rFont val="Times New Roman"/>
        <family val="1"/>
        <charset val="204"/>
      </rPr>
      <t>- для педагогічних працівників   Салезіянського приватного ліцею "Всесвіт"- 438,7тис. грн. (44,8 ставок).
 - для педагогічних працівників Житомирського приватного християнського ліцею "Сяйво" - 419,7 тис.грн (41,7ставок)
 - для приватного ліцею "Ор Авнер"-96,2 тис.грн. (11 ставок)
 Щ</t>
    </r>
    <r>
      <rPr>
        <i/>
        <sz val="14"/>
        <color theme="1"/>
        <rFont val="Times New Roman"/>
        <family val="1"/>
        <charset val="204"/>
      </rPr>
      <t>омісячна доплата в сумі2600 грн. за роботу в несприятливих умовах праці педагогічним працівникам на вересень-грудень 2025 року</t>
    </r>
    <r>
      <rPr>
        <b/>
        <sz val="14"/>
        <color theme="1"/>
        <rFont val="Times New Roman"/>
        <family val="1"/>
        <charset val="204"/>
      </rPr>
      <t xml:space="preserve">
Всього 97,5 ставок
</t>
    </r>
  </si>
  <si>
    <r>
      <rPr>
        <b/>
        <u/>
        <sz val="14"/>
        <color theme="1"/>
        <rFont val="Times New Roman"/>
        <family val="1"/>
        <charset val="204"/>
      </rPr>
      <t>Потребує змін в Програмі</t>
    </r>
    <r>
      <rPr>
        <sz val="14"/>
        <color theme="1"/>
        <rFont val="Times New Roman"/>
        <family val="1"/>
        <charset val="204"/>
      </rPr>
      <t xml:space="preserve">. 
Для проведення додаткових корекційно-розвиткових занять для учнів з ООП приватних закладів
- для учнів інклюзивних класів  Салезіянського приватного ліцею "Всесвіт"- 190,8  тис.грн. (11 дітей),
 -для учнів інклюзивних класів  Житомирського приватного християнського ліцею "Сяйво" -63,6  тис.грн. (5 дітей)
Всього </t>
    </r>
    <r>
      <rPr>
        <b/>
        <sz val="14"/>
        <color theme="1"/>
        <rFont val="Times New Roman"/>
        <family val="1"/>
        <charset val="204"/>
      </rPr>
      <t xml:space="preserve">16 </t>
    </r>
    <r>
      <rPr>
        <sz val="14"/>
        <color theme="1"/>
        <rFont val="Times New Roman"/>
        <family val="1"/>
        <charset val="204"/>
      </rPr>
      <t>дітей з особливими освітніми потребами</t>
    </r>
  </si>
  <si>
    <t>14</t>
  </si>
  <si>
    <t>15</t>
  </si>
  <si>
    <t>1</t>
  </si>
  <si>
    <t>2</t>
  </si>
  <si>
    <r>
      <rPr>
        <b/>
        <u/>
        <sz val="16"/>
        <rFont val="Times New Roman"/>
        <family val="1"/>
        <charset val="204"/>
      </rPr>
      <t>Потребує змін в Програмі.</t>
    </r>
    <r>
      <rPr>
        <sz val="16"/>
        <rFont val="Times New Roman"/>
        <family val="1"/>
        <charset val="204"/>
      </rPr>
      <t xml:space="preserve">
 </t>
    </r>
    <r>
      <rPr>
        <b/>
        <sz val="16"/>
        <rFont val="Times New Roman"/>
        <family val="1"/>
        <charset val="204"/>
      </rPr>
      <t>Державному університету "Житомирська політехніка"</t>
    </r>
    <r>
      <rPr>
        <sz val="16"/>
        <rFont val="Times New Roman"/>
        <family val="1"/>
        <charset val="204"/>
      </rPr>
      <t xml:space="preserve"> - </t>
    </r>
    <r>
      <rPr>
        <i/>
        <sz val="16"/>
        <rFont val="Times New Roman"/>
        <family val="1"/>
        <charset val="204"/>
      </rPr>
      <t>2846,0 тис.грн. (заробітна плата на вересень- грудень)</t>
    </r>
    <r>
      <rPr>
        <sz val="16"/>
        <rFont val="Times New Roman"/>
        <family val="1"/>
        <charset val="204"/>
      </rPr>
      <t xml:space="preserve">
</t>
    </r>
    <r>
      <rPr>
        <b/>
        <sz val="16"/>
        <rFont val="Times New Roman"/>
        <family val="1"/>
        <charset val="204"/>
      </rPr>
      <t>Житомирському державному університету імені Івана Франка-</t>
    </r>
    <r>
      <rPr>
        <sz val="16"/>
        <rFont val="Times New Roman"/>
        <family val="1"/>
        <charset val="204"/>
      </rPr>
      <t xml:space="preserve"> </t>
    </r>
    <r>
      <rPr>
        <i/>
        <sz val="16"/>
        <rFont val="Times New Roman"/>
        <family val="1"/>
        <charset val="204"/>
      </rPr>
      <t xml:space="preserve">2242,1 тис.грн. (заробітна плата на вересень- грудень).Всього </t>
    </r>
    <r>
      <rPr>
        <b/>
        <i/>
        <sz val="16"/>
        <rFont val="Times New Roman"/>
        <family val="1"/>
        <charset val="204"/>
      </rPr>
      <t>5088,1 тис.грн.</t>
    </r>
    <r>
      <rPr>
        <sz val="16"/>
        <rFont val="Times New Roman"/>
        <family val="1"/>
        <charset val="204"/>
      </rPr>
      <t xml:space="preserve">
 </t>
    </r>
  </si>
  <si>
    <r>
      <t xml:space="preserve">7.3.1. Проведення додаткових корекційно-розвиткових занять,придбання спеціальних засобів корекції психофізичного розвитку, що дають змогу учню опанувати навчальну програму в  закладах </t>
    </r>
    <r>
      <rPr>
        <b/>
        <sz val="16"/>
        <rFont val="Times New Roman"/>
        <family val="1"/>
        <charset val="204"/>
      </rPr>
      <t>загальної середньої освіти</t>
    </r>
  </si>
  <si>
    <r>
      <t xml:space="preserve">7.3.2. Проведення додаткових корекційно-розвиткових занять,придбання спеціальних засобів корекції психофізичного розвитку, що дають змогу  опанувати навчальну програму дітям, які здобувають освіту в інклюзивних групах закладів </t>
    </r>
    <r>
      <rPr>
        <b/>
        <sz val="16"/>
        <rFont val="Times New Roman"/>
        <family val="1"/>
        <charset val="204"/>
      </rPr>
      <t>дошкільної освіти</t>
    </r>
  </si>
  <si>
    <r>
      <rPr>
        <b/>
        <u/>
        <sz val="16"/>
        <rFont val="Times New Roman"/>
        <family val="1"/>
        <charset val="204"/>
      </rPr>
      <t>Потребує змін в Програмі.
Внести новий захід у Програму</t>
    </r>
    <r>
      <rPr>
        <b/>
        <sz val="16"/>
        <rFont val="Times New Roman"/>
        <family val="1"/>
        <charset val="204"/>
      </rPr>
      <t>.</t>
    </r>
    <r>
      <rPr>
        <sz val="16"/>
        <rFont val="Times New Roman"/>
        <family val="1"/>
        <charset val="204"/>
      </rPr>
      <t xml:space="preserve">
</t>
    </r>
    <r>
      <rPr>
        <b/>
        <sz val="16"/>
        <rFont val="Times New Roman"/>
        <family val="1"/>
        <charset val="204"/>
      </rPr>
      <t xml:space="preserve">Загальна вартість проєкту </t>
    </r>
    <r>
      <rPr>
        <b/>
        <u/>
        <sz val="16"/>
        <rFont val="Times New Roman"/>
        <family val="1"/>
        <charset val="204"/>
      </rPr>
      <t>18 124,3 тис.грн.</t>
    </r>
    <r>
      <rPr>
        <b/>
        <sz val="16"/>
        <rFont val="Times New Roman"/>
        <family val="1"/>
        <charset val="204"/>
      </rPr>
      <t>, з них:</t>
    </r>
    <r>
      <rPr>
        <sz val="16"/>
        <rFont val="Times New Roman"/>
        <family val="1"/>
        <charset val="204"/>
      </rPr>
      <t xml:space="preserve">
</t>
    </r>
    <r>
      <rPr>
        <i/>
        <sz val="16"/>
        <rFont val="Times New Roman"/>
        <family val="1"/>
        <charset val="204"/>
      </rPr>
      <t xml:space="preserve">Державна субвенція -  </t>
    </r>
    <r>
      <rPr>
        <b/>
        <i/>
        <sz val="16"/>
        <rFont val="Times New Roman"/>
        <family val="1"/>
        <charset val="204"/>
      </rPr>
      <t>12 212,5</t>
    </r>
    <r>
      <rPr>
        <i/>
        <sz val="16"/>
        <rFont val="Times New Roman"/>
        <family val="1"/>
        <charset val="204"/>
      </rPr>
      <t xml:space="preserve"> тис.грн.
Місцевий бюджет - </t>
    </r>
    <r>
      <rPr>
        <b/>
        <i/>
        <sz val="16"/>
        <rFont val="Times New Roman"/>
        <family val="1"/>
        <charset val="204"/>
      </rPr>
      <t xml:space="preserve">5 911,8 </t>
    </r>
    <r>
      <rPr>
        <i/>
        <sz val="16"/>
        <rFont val="Times New Roman"/>
        <family val="1"/>
        <charset val="204"/>
      </rPr>
      <t>тис.грн.</t>
    </r>
  </si>
  <si>
    <t>3.7.1. Забезпечення заробітної плати педпрацівників  загальноосвітніх навчальних закладів приватної форми власності</t>
  </si>
  <si>
    <r>
      <t xml:space="preserve">Потребує змін в Програмі.
</t>
    </r>
    <r>
      <rPr>
        <sz val="18"/>
        <rFont val="Times New Roman"/>
        <family val="1"/>
        <charset val="204"/>
      </rPr>
      <t>Виділено</t>
    </r>
    <r>
      <rPr>
        <u/>
        <sz val="18"/>
        <rFont val="Times New Roman"/>
        <family val="1"/>
        <charset val="204"/>
      </rPr>
      <t xml:space="preserve"> субвенцію</t>
    </r>
    <r>
      <rPr>
        <sz val="18"/>
        <rFont val="Times New Roman"/>
        <family val="1"/>
        <charset val="204"/>
      </rPr>
      <t xml:space="preserve"> з державного бюджету </t>
    </r>
    <r>
      <rPr>
        <b/>
        <sz val="18"/>
        <rFont val="Times New Roman"/>
        <family val="1"/>
        <charset val="204"/>
      </rPr>
      <t>приватним закладам загальної середньої освіти на вересень-грудень</t>
    </r>
    <r>
      <rPr>
        <b/>
        <u/>
        <sz val="18"/>
        <rFont val="Times New Roman"/>
        <family val="1"/>
        <charset val="204"/>
      </rPr>
      <t xml:space="preserve"> в сумі  4 554,2 тис.грн </t>
    </r>
    <r>
      <rPr>
        <sz val="18"/>
        <rFont val="Times New Roman"/>
        <family val="1"/>
        <charset val="204"/>
      </rPr>
      <t xml:space="preserve">.
</t>
    </r>
    <r>
      <rPr>
        <i/>
        <sz val="18"/>
        <rFont val="Times New Roman"/>
        <family val="1"/>
        <charset val="204"/>
      </rPr>
      <t>На січень-серпень було виділено 9 129,2 тис.грн</t>
    </r>
    <r>
      <rPr>
        <b/>
        <sz val="18"/>
        <rFont val="Times New Roman"/>
        <family val="1"/>
        <charset val="204"/>
      </rPr>
      <t xml:space="preserve">.Необхідно уточнити </t>
    </r>
    <r>
      <rPr>
        <sz val="18"/>
        <rFont val="Times New Roman"/>
        <family val="1"/>
        <charset val="204"/>
      </rPr>
      <t>загальний обсяг субвенції</t>
    </r>
    <r>
      <rPr>
        <b/>
        <sz val="18"/>
        <rFont val="Times New Roman"/>
        <family val="1"/>
        <charset val="204"/>
      </rPr>
      <t xml:space="preserve"> на поточний рік -13 683,4 тис.грн.</t>
    </r>
  </si>
  <si>
    <r>
      <t xml:space="preserve">Потребує змін в Програмі.
</t>
    </r>
    <r>
      <rPr>
        <sz val="16"/>
        <rFont val="Times New Roman"/>
        <family val="1"/>
        <charset val="204"/>
      </rPr>
      <t>Виділено державну субвенцію на надання державної підтримки особам з особливими освітніми потребами в сумі</t>
    </r>
    <r>
      <rPr>
        <b/>
        <sz val="16"/>
        <rFont val="Times New Roman"/>
        <family val="1"/>
        <charset val="204"/>
      </rPr>
      <t xml:space="preserve"> 2 894,4 тис.грн</t>
    </r>
    <r>
      <rPr>
        <sz val="16"/>
        <rFont val="Times New Roman"/>
        <family val="1"/>
        <charset val="204"/>
      </rPr>
      <t>. на проведення корекційно-розвиткових занять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</si>
</sst>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0.000"/>
  </numFmts>
  <fonts count="49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u/>
      <sz val="14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Arial"/>
      <family val="2"/>
      <charset val="204"/>
    </font>
    <font>
      <u/>
      <sz val="14"/>
      <color rgb="FF7030A0"/>
      <name val="Times New Roman"/>
      <family val="1"/>
      <charset val="204"/>
    </font>
    <font>
      <b/>
      <u/>
      <sz val="14"/>
      <color rgb="FF7030A0"/>
      <name val="Times New Roman"/>
      <family val="1"/>
      <charset val="204"/>
    </font>
    <font>
      <b/>
      <u/>
      <sz val="14"/>
      <color theme="5"/>
      <name val="Times New Roman"/>
      <family val="1"/>
      <charset val="204"/>
    </font>
    <font>
      <u/>
      <sz val="14"/>
      <color theme="5"/>
      <name val="Times New Roman"/>
      <family val="1"/>
      <charset val="204"/>
    </font>
    <font>
      <sz val="14"/>
      <color theme="4" tint="-0.249977111117893"/>
      <name val="Times New Roman"/>
      <family val="1"/>
      <charset val="204"/>
    </font>
    <font>
      <u/>
      <sz val="14"/>
      <color theme="4" tint="-0.249977111117893"/>
      <name val="Times New Roman"/>
      <family val="1"/>
      <charset val="204"/>
    </font>
    <font>
      <b/>
      <i/>
      <u/>
      <sz val="14"/>
      <name val="Times New Roman"/>
      <family val="1"/>
      <charset val="204"/>
    </font>
    <font>
      <sz val="15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u/>
      <sz val="14"/>
      <color rgb="FF000000"/>
      <name val="Times New Roman"/>
      <family val="1"/>
      <charset val="204"/>
    </font>
    <font>
      <sz val="14"/>
      <color rgb="FF000000"/>
      <name val="Arial"/>
      <family val="2"/>
      <charset val="204"/>
    </font>
    <font>
      <sz val="14"/>
      <color theme="1"/>
      <name val="Calibri"/>
      <family val="2"/>
      <scheme val="minor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u/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24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u/>
      <sz val="16"/>
      <name val="Times New Roman"/>
      <family val="1"/>
      <charset val="204"/>
    </font>
    <font>
      <i/>
      <sz val="16"/>
      <name val="Times New Roman"/>
      <family val="1"/>
      <charset val="204"/>
    </font>
    <font>
      <u/>
      <sz val="16"/>
      <color theme="4" tint="-0.249977111117893"/>
      <name val="Times New Roman"/>
      <family val="1"/>
      <charset val="204"/>
    </font>
    <font>
      <sz val="16"/>
      <color rgb="FF000000"/>
      <name val="Arial"/>
      <family val="2"/>
      <charset val="204"/>
    </font>
    <font>
      <sz val="16"/>
      <color theme="1"/>
      <name val="Calibri"/>
      <family val="2"/>
      <scheme val="minor"/>
    </font>
    <font>
      <b/>
      <sz val="16"/>
      <color rgb="FFFF0000"/>
      <name val="Times New Roman"/>
      <family val="1"/>
      <charset val="204"/>
    </font>
    <font>
      <sz val="18"/>
      <name val="Times New Roman"/>
      <family val="1"/>
      <charset val="204"/>
    </font>
    <font>
      <i/>
      <sz val="18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b/>
      <u/>
      <sz val="18"/>
      <name val="Times New Roman"/>
      <family val="1"/>
      <charset val="204"/>
    </font>
    <font>
      <u/>
      <sz val="18"/>
      <name val="Times New Roman"/>
      <family val="1"/>
      <charset val="204"/>
    </font>
    <font>
      <b/>
      <sz val="18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4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indexed="26"/>
      </patternFill>
    </fill>
    <fill>
      <patternFill patternType="solid">
        <fgColor rgb="FFFFFF00"/>
        <bgColor indexed="26"/>
      </patternFill>
    </fill>
    <fill>
      <patternFill patternType="solid">
        <fgColor theme="5" tint="0.59999389629810485"/>
        <bgColor indexed="26"/>
      </patternFill>
    </fill>
    <fill>
      <patternFill patternType="solid">
        <fgColor theme="0"/>
        <bgColor rgb="FFF3F3F3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</borders>
  <cellStyleXfs count="1">
    <xf numFmtId="0" fontId="0" fillId="0" borderId="0"/>
  </cellStyleXfs>
  <cellXfs count="498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166" fontId="1" fillId="2" borderId="0" xfId="0" applyNumberFormat="1" applyFont="1" applyFill="1" applyAlignment="1">
      <alignment vertical="center"/>
    </xf>
    <xf numFmtId="0" fontId="5" fillId="0" borderId="0" xfId="0" applyFont="1"/>
    <xf numFmtId="164" fontId="2" fillId="2" borderId="1" xfId="0" applyNumberFormat="1" applyFont="1" applyFill="1" applyBorder="1" applyAlignment="1">
      <alignment horizontal="center" vertical="top" wrapText="1"/>
    </xf>
    <xf numFmtId="0" fontId="3" fillId="0" borderId="5" xfId="0" applyFont="1" applyBorder="1"/>
    <xf numFmtId="165" fontId="5" fillId="0" borderId="14" xfId="0" applyNumberFormat="1" applyFont="1" applyBorder="1" applyAlignment="1">
      <alignment vertical="top"/>
    </xf>
    <xf numFmtId="165" fontId="1" fillId="3" borderId="1" xfId="0" applyNumberFormat="1" applyFont="1" applyFill="1" applyBorder="1" applyAlignment="1">
      <alignment horizontal="right" vertical="top" wrapText="1"/>
    </xf>
    <xf numFmtId="4" fontId="5" fillId="0" borderId="14" xfId="0" applyNumberFormat="1" applyFont="1" applyBorder="1" applyAlignment="1">
      <alignment vertical="top"/>
    </xf>
    <xf numFmtId="4" fontId="5" fillId="0" borderId="6" xfId="0" applyNumberFormat="1" applyFont="1" applyBorder="1"/>
    <xf numFmtId="165" fontId="1" fillId="3" borderId="1" xfId="0" applyNumberFormat="1" applyFont="1" applyFill="1" applyBorder="1" applyAlignment="1">
      <alignment vertical="top" wrapText="1"/>
    </xf>
    <xf numFmtId="4" fontId="1" fillId="3" borderId="15" xfId="0" applyNumberFormat="1" applyFont="1" applyFill="1" applyBorder="1" applyAlignment="1">
      <alignment vertical="top" wrapText="1"/>
    </xf>
    <xf numFmtId="4" fontId="1" fillId="3" borderId="15" xfId="0" applyNumberFormat="1" applyFont="1" applyFill="1" applyBorder="1" applyAlignment="1">
      <alignment horizontal="right" vertical="top" wrapText="1"/>
    </xf>
    <xf numFmtId="0" fontId="3" fillId="0" borderId="13" xfId="0" applyFont="1" applyBorder="1" applyAlignment="1">
      <alignment vertical="top"/>
    </xf>
    <xf numFmtId="0" fontId="3" fillId="0" borderId="21" xfId="0" applyFont="1" applyBorder="1" applyAlignment="1">
      <alignment vertical="top"/>
    </xf>
    <xf numFmtId="0" fontId="3" fillId="0" borderId="22" xfId="0" applyFont="1" applyBorder="1" applyAlignment="1">
      <alignment vertical="top"/>
    </xf>
    <xf numFmtId="164" fontId="2" fillId="2" borderId="14" xfId="0" applyNumberFormat="1" applyFont="1" applyFill="1" applyBorder="1" applyAlignment="1">
      <alignment horizontal="center" vertical="top" wrapText="1"/>
    </xf>
    <xf numFmtId="165" fontId="2" fillId="3" borderId="10" xfId="0" applyNumberFormat="1" applyFont="1" applyFill="1" applyBorder="1" applyAlignment="1">
      <alignment vertical="top" wrapText="1"/>
    </xf>
    <xf numFmtId="165" fontId="2" fillId="3" borderId="14" xfId="0" applyNumberFormat="1" applyFont="1" applyFill="1" applyBorder="1" applyAlignment="1">
      <alignment vertical="top" wrapText="1"/>
    </xf>
    <xf numFmtId="4" fontId="3" fillId="0" borderId="0" xfId="0" applyNumberFormat="1" applyFont="1"/>
    <xf numFmtId="165" fontId="1" fillId="3" borderId="10" xfId="0" applyNumberFormat="1" applyFont="1" applyFill="1" applyBorder="1" applyAlignment="1">
      <alignment vertical="top" wrapText="1"/>
    </xf>
    <xf numFmtId="165" fontId="1" fillId="3" borderId="23" xfId="0" applyNumberFormat="1" applyFont="1" applyFill="1" applyBorder="1" applyAlignment="1">
      <alignment horizontal="center" vertical="top"/>
    </xf>
    <xf numFmtId="165" fontId="1" fillId="3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left" vertical="top" wrapText="1"/>
    </xf>
    <xf numFmtId="165" fontId="5" fillId="0" borderId="1" xfId="0" applyNumberFormat="1" applyFont="1" applyBorder="1" applyAlignment="1">
      <alignment vertical="top"/>
    </xf>
    <xf numFmtId="1" fontId="1" fillId="2" borderId="13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/>
    </xf>
    <xf numFmtId="165" fontId="1" fillId="3" borderId="24" xfId="0" applyNumberFormat="1" applyFont="1" applyFill="1" applyBorder="1" applyAlignment="1">
      <alignment horizontal="left" vertical="top" wrapText="1"/>
    </xf>
    <xf numFmtId="165" fontId="1" fillId="3" borderId="25" xfId="0" applyNumberFormat="1" applyFont="1" applyFill="1" applyBorder="1" applyAlignment="1">
      <alignment horizontal="right" vertical="top" wrapText="1"/>
    </xf>
    <xf numFmtId="165" fontId="1" fillId="3" borderId="15" xfId="0" applyNumberFormat="1" applyFont="1" applyFill="1" applyBorder="1" applyAlignment="1">
      <alignment vertical="top" wrapText="1"/>
    </xf>
    <xf numFmtId="165" fontId="1" fillId="3" borderId="15" xfId="0" applyNumberFormat="1" applyFont="1" applyFill="1" applyBorder="1" applyAlignment="1">
      <alignment horizontal="right" vertical="top" wrapText="1"/>
    </xf>
    <xf numFmtId="4" fontId="1" fillId="3" borderId="1" xfId="0" applyNumberFormat="1" applyFont="1" applyFill="1" applyBorder="1" applyAlignment="1">
      <alignment vertical="top" wrapText="1"/>
    </xf>
    <xf numFmtId="165" fontId="1" fillId="2" borderId="1" xfId="0" applyNumberFormat="1" applyFont="1" applyFill="1" applyBorder="1" applyAlignment="1">
      <alignment horizontal="left" vertical="top" wrapText="1"/>
    </xf>
    <xf numFmtId="165" fontId="1" fillId="3" borderId="23" xfId="0" applyNumberFormat="1" applyFont="1" applyFill="1" applyBorder="1" applyAlignment="1">
      <alignment vertical="top" wrapText="1"/>
    </xf>
    <xf numFmtId="165" fontId="1" fillId="3" borderId="0" xfId="0" applyNumberFormat="1" applyFont="1" applyFill="1" applyAlignment="1">
      <alignment horizontal="right" vertical="top" wrapText="1"/>
    </xf>
    <xf numFmtId="165" fontId="1" fillId="3" borderId="0" xfId="0" applyNumberFormat="1" applyFont="1" applyFill="1" applyAlignment="1">
      <alignment vertical="top" wrapText="1"/>
    </xf>
    <xf numFmtId="165" fontId="1" fillId="3" borderId="27" xfId="0" applyNumberFormat="1" applyFont="1" applyFill="1" applyBorder="1" applyAlignment="1">
      <alignment horizontal="left" vertical="top" wrapText="1"/>
    </xf>
    <xf numFmtId="165" fontId="1" fillId="2" borderId="15" xfId="0" applyNumberFormat="1" applyFont="1" applyFill="1" applyBorder="1" applyAlignment="1">
      <alignment horizontal="left" vertical="top" wrapText="1"/>
    </xf>
    <xf numFmtId="165" fontId="1" fillId="2" borderId="1" xfId="0" applyNumberFormat="1" applyFont="1" applyFill="1" applyBorder="1" applyAlignment="1">
      <alignment vertical="top" wrapText="1"/>
    </xf>
    <xf numFmtId="164" fontId="1" fillId="3" borderId="1" xfId="0" applyNumberFormat="1" applyFont="1" applyFill="1" applyBorder="1" applyAlignment="1">
      <alignment horizontal="left" vertical="top" wrapText="1"/>
    </xf>
    <xf numFmtId="165" fontId="1" fillId="3" borderId="29" xfId="0" applyNumberFormat="1" applyFont="1" applyFill="1" applyBorder="1" applyAlignment="1">
      <alignment vertical="top" wrapText="1"/>
    </xf>
    <xf numFmtId="165" fontId="1" fillId="3" borderId="28" xfId="0" applyNumberFormat="1" applyFont="1" applyFill="1" applyBorder="1" applyAlignment="1">
      <alignment horizontal="left" vertical="center" wrapText="1"/>
    </xf>
    <xf numFmtId="164" fontId="1" fillId="3" borderId="1" xfId="0" applyNumberFormat="1" applyFont="1" applyFill="1" applyBorder="1" applyAlignment="1">
      <alignment vertical="top"/>
    </xf>
    <xf numFmtId="165" fontId="1" fillId="3" borderId="30" xfId="0" applyNumberFormat="1" applyFont="1" applyFill="1" applyBorder="1" applyAlignment="1">
      <alignment horizontal="left" vertical="top" wrapText="1"/>
    </xf>
    <xf numFmtId="165" fontId="1" fillId="3" borderId="15" xfId="0" applyNumberFormat="1" applyFont="1" applyFill="1" applyBorder="1" applyAlignment="1">
      <alignment vertical="top"/>
    </xf>
    <xf numFmtId="165" fontId="1" fillId="5" borderId="15" xfId="0" applyNumberFormat="1" applyFont="1" applyFill="1" applyBorder="1" applyAlignment="1">
      <alignment vertical="top"/>
    </xf>
    <xf numFmtId="165" fontId="1" fillId="5" borderId="32" xfId="0" applyNumberFormat="1" applyFont="1" applyFill="1" applyBorder="1" applyAlignment="1">
      <alignment vertical="top"/>
    </xf>
    <xf numFmtId="165" fontId="1" fillId="5" borderId="1" xfId="0" applyNumberFormat="1" applyFont="1" applyFill="1" applyBorder="1" applyAlignment="1">
      <alignment horizontal="right" vertical="top"/>
    </xf>
    <xf numFmtId="165" fontId="1" fillId="3" borderId="37" xfId="0" applyNumberFormat="1" applyFont="1" applyFill="1" applyBorder="1" applyAlignment="1">
      <alignment horizontal="left" vertical="top" wrapText="1"/>
    </xf>
    <xf numFmtId="165" fontId="1" fillId="3" borderId="11" xfId="0" applyNumberFormat="1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right" vertical="top" wrapText="1"/>
    </xf>
    <xf numFmtId="165" fontId="2" fillId="3" borderId="29" xfId="0" applyNumberFormat="1" applyFont="1" applyFill="1" applyBorder="1" applyAlignment="1">
      <alignment vertical="top"/>
    </xf>
    <xf numFmtId="165" fontId="1" fillId="3" borderId="1" xfId="0" applyNumberFormat="1" applyFont="1" applyFill="1" applyBorder="1" applyAlignment="1">
      <alignment vertical="top"/>
    </xf>
    <xf numFmtId="165" fontId="2" fillId="3" borderId="1" xfId="0" applyNumberFormat="1" applyFont="1" applyFill="1" applyBorder="1" applyAlignment="1">
      <alignment vertical="top"/>
    </xf>
    <xf numFmtId="165" fontId="2" fillId="3" borderId="38" xfId="0" applyNumberFormat="1" applyFont="1" applyFill="1" applyBorder="1" applyAlignment="1">
      <alignment vertical="top" wrapText="1"/>
    </xf>
    <xf numFmtId="165" fontId="1" fillId="3" borderId="33" xfId="0" applyNumberFormat="1" applyFont="1" applyFill="1" applyBorder="1" applyAlignment="1">
      <alignment vertical="top" wrapText="1"/>
    </xf>
    <xf numFmtId="165" fontId="1" fillId="3" borderId="35" xfId="0" applyNumberFormat="1" applyFont="1" applyFill="1" applyBorder="1" applyAlignment="1">
      <alignment vertical="top" wrapText="1"/>
    </xf>
    <xf numFmtId="165" fontId="2" fillId="3" borderId="40" xfId="0" applyNumberFormat="1" applyFont="1" applyFill="1" applyBorder="1" applyAlignment="1">
      <alignment vertical="top"/>
    </xf>
    <xf numFmtId="165" fontId="1" fillId="3" borderId="0" xfId="0" applyNumberFormat="1" applyFont="1" applyFill="1" applyAlignment="1">
      <alignment horizontal="left" vertical="top" wrapText="1"/>
    </xf>
    <xf numFmtId="165" fontId="2" fillId="3" borderId="14" xfId="0" applyNumberFormat="1" applyFont="1" applyFill="1" applyBorder="1" applyAlignment="1">
      <alignment vertical="top"/>
    </xf>
    <xf numFmtId="165" fontId="1" fillId="3" borderId="41" xfId="0" applyNumberFormat="1" applyFont="1" applyFill="1" applyBorder="1" applyAlignment="1">
      <alignment vertical="top"/>
    </xf>
    <xf numFmtId="165" fontId="1" fillId="3" borderId="32" xfId="0" applyNumberFormat="1" applyFont="1" applyFill="1" applyBorder="1" applyAlignment="1">
      <alignment vertical="top"/>
    </xf>
    <xf numFmtId="165" fontId="2" fillId="3" borderId="43" xfId="0" applyNumberFormat="1" applyFont="1" applyFill="1" applyBorder="1" applyAlignment="1">
      <alignment horizontal="left" vertical="top" wrapText="1"/>
    </xf>
    <xf numFmtId="165" fontId="1" fillId="3" borderId="14" xfId="0" applyNumberFormat="1" applyFont="1" applyFill="1" applyBorder="1" applyAlignment="1">
      <alignment vertical="top"/>
    </xf>
    <xf numFmtId="165" fontId="2" fillId="3" borderId="44" xfId="0" applyNumberFormat="1" applyFont="1" applyFill="1" applyBorder="1" applyAlignment="1">
      <alignment horizontal="left" vertical="top" wrapText="1"/>
    </xf>
    <xf numFmtId="165" fontId="1" fillId="3" borderId="40" xfId="0" applyNumberFormat="1" applyFont="1" applyFill="1" applyBorder="1" applyAlignment="1">
      <alignment vertical="top"/>
    </xf>
    <xf numFmtId="165" fontId="1" fillId="3" borderId="45" xfId="0" applyNumberFormat="1" applyFont="1" applyFill="1" applyBorder="1" applyAlignment="1">
      <alignment vertical="top"/>
    </xf>
    <xf numFmtId="165" fontId="1" fillId="3" borderId="23" xfId="0" applyNumberFormat="1" applyFont="1" applyFill="1" applyBorder="1" applyAlignment="1">
      <alignment vertical="top"/>
    </xf>
    <xf numFmtId="165" fontId="1" fillId="3" borderId="46" xfId="0" applyNumberFormat="1" applyFont="1" applyFill="1" applyBorder="1" applyAlignment="1">
      <alignment vertical="top"/>
    </xf>
    <xf numFmtId="165" fontId="2" fillId="3" borderId="1" xfId="0" applyNumberFormat="1" applyFont="1" applyFill="1" applyBorder="1" applyAlignment="1">
      <alignment vertical="top" wrapText="1"/>
    </xf>
    <xf numFmtId="165" fontId="1" fillId="3" borderId="16" xfId="0" applyNumberFormat="1" applyFont="1" applyFill="1" applyBorder="1" applyAlignment="1">
      <alignment horizontal="left" vertical="top" wrapText="1"/>
    </xf>
    <xf numFmtId="165" fontId="1" fillId="3" borderId="20" xfId="0" applyNumberFormat="1" applyFont="1" applyFill="1" applyBorder="1" applyAlignment="1">
      <alignment horizontal="left" vertical="top" wrapText="1"/>
    </xf>
    <xf numFmtId="165" fontId="1" fillId="3" borderId="14" xfId="0" applyNumberFormat="1" applyFont="1" applyFill="1" applyBorder="1" applyAlignment="1">
      <alignment vertical="top" wrapText="1"/>
    </xf>
    <xf numFmtId="165" fontId="1" fillId="3" borderId="47" xfId="0" applyNumberFormat="1" applyFont="1" applyFill="1" applyBorder="1" applyAlignment="1">
      <alignment horizontal="left" vertical="top" wrapText="1"/>
    </xf>
    <xf numFmtId="165" fontId="1" fillId="3" borderId="16" xfId="0" applyNumberFormat="1" applyFont="1" applyFill="1" applyBorder="1" applyAlignment="1">
      <alignment vertical="top" wrapText="1"/>
    </xf>
    <xf numFmtId="165" fontId="1" fillId="3" borderId="39" xfId="0" applyNumberFormat="1" applyFont="1" applyFill="1" applyBorder="1" applyAlignment="1">
      <alignment vertical="top" wrapText="1"/>
    </xf>
    <xf numFmtId="165" fontId="1" fillId="3" borderId="36" xfId="0" applyNumberFormat="1" applyFont="1" applyFill="1" applyBorder="1" applyAlignment="1">
      <alignment vertical="top" wrapText="1"/>
    </xf>
    <xf numFmtId="165" fontId="1" fillId="3" borderId="29" xfId="0" applyNumberFormat="1" applyFont="1" applyFill="1" applyBorder="1" applyAlignment="1">
      <alignment vertical="top"/>
    </xf>
    <xf numFmtId="165" fontId="1" fillId="3" borderId="49" xfId="0" applyNumberFormat="1" applyFont="1" applyFill="1" applyBorder="1" applyAlignment="1">
      <alignment vertical="top"/>
    </xf>
    <xf numFmtId="165" fontId="1" fillId="3" borderId="31" xfId="0" applyNumberFormat="1" applyFont="1" applyFill="1" applyBorder="1" applyAlignment="1">
      <alignment vertical="top"/>
    </xf>
    <xf numFmtId="164" fontId="1" fillId="3" borderId="10" xfId="0" applyNumberFormat="1" applyFont="1" applyFill="1" applyBorder="1" applyAlignment="1">
      <alignment vertical="top"/>
    </xf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 wrapText="1"/>
    </xf>
    <xf numFmtId="165" fontId="2" fillId="0" borderId="1" xfId="0" applyNumberFormat="1" applyFont="1" applyBorder="1" applyAlignment="1">
      <alignment vertical="top"/>
    </xf>
    <xf numFmtId="165" fontId="2" fillId="0" borderId="14" xfId="0" applyNumberFormat="1" applyFont="1" applyBorder="1" applyAlignment="1">
      <alignment vertical="top"/>
    </xf>
    <xf numFmtId="164" fontId="1" fillId="3" borderId="26" xfId="0" applyNumberFormat="1" applyFont="1" applyFill="1" applyBorder="1" applyAlignment="1">
      <alignment horizontal="left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4" fontId="11" fillId="0" borderId="6" xfId="0" applyNumberFormat="1" applyFont="1" applyBorder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4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22" xfId="0" applyFont="1" applyBorder="1" applyAlignment="1">
      <alignment horizontal="center" vertical="top"/>
    </xf>
    <xf numFmtId="0" fontId="1" fillId="0" borderId="5" xfId="0" applyFont="1" applyBorder="1" applyAlignment="1">
      <alignment horizontal="center"/>
    </xf>
    <xf numFmtId="164" fontId="1" fillId="3" borderId="11" xfId="0" applyNumberFormat="1" applyFont="1" applyFill="1" applyBorder="1" applyAlignment="1">
      <alignment horizontal="left" vertical="top" wrapText="1"/>
    </xf>
    <xf numFmtId="165" fontId="1" fillId="3" borderId="20" xfId="0" applyNumberFormat="1" applyFont="1" applyFill="1" applyBorder="1" applyAlignment="1">
      <alignment vertical="top" wrapText="1"/>
    </xf>
    <xf numFmtId="165" fontId="2" fillId="0" borderId="15" xfId="0" applyNumberFormat="1" applyFont="1" applyBorder="1" applyAlignment="1">
      <alignment vertical="top"/>
    </xf>
    <xf numFmtId="165" fontId="2" fillId="3" borderId="31" xfId="0" applyNumberFormat="1" applyFont="1" applyFill="1" applyBorder="1" applyAlignment="1">
      <alignment vertical="top"/>
    </xf>
    <xf numFmtId="165" fontId="2" fillId="2" borderId="14" xfId="0" applyNumberFormat="1" applyFont="1" applyFill="1" applyBorder="1" applyAlignment="1">
      <alignment vertical="top"/>
    </xf>
    <xf numFmtId="165" fontId="2" fillId="5" borderId="15" xfId="0" applyNumberFormat="1" applyFont="1" applyFill="1" applyBorder="1" applyAlignment="1">
      <alignment horizontal="right" vertical="top"/>
    </xf>
    <xf numFmtId="165" fontId="2" fillId="3" borderId="47" xfId="0" applyNumberFormat="1" applyFont="1" applyFill="1" applyBorder="1" applyAlignment="1">
      <alignment horizontal="left" vertical="top" wrapText="1"/>
    </xf>
    <xf numFmtId="165" fontId="2" fillId="3" borderId="15" xfId="0" applyNumberFormat="1" applyFont="1" applyFill="1" applyBorder="1" applyAlignment="1">
      <alignment horizontal="right" vertical="top" wrapText="1"/>
    </xf>
    <xf numFmtId="165" fontId="2" fillId="0" borderId="52" xfId="0" applyNumberFormat="1" applyFont="1" applyBorder="1" applyAlignment="1">
      <alignment vertical="top"/>
    </xf>
    <xf numFmtId="165" fontId="1" fillId="5" borderId="31" xfId="0" applyNumberFormat="1" applyFont="1" applyFill="1" applyBorder="1" applyAlignment="1">
      <alignment vertical="top"/>
    </xf>
    <xf numFmtId="165" fontId="2" fillId="3" borderId="54" xfId="0" applyNumberFormat="1" applyFont="1" applyFill="1" applyBorder="1" applyAlignment="1">
      <alignment horizontal="left" vertical="top" wrapText="1"/>
    </xf>
    <xf numFmtId="165" fontId="2" fillId="3" borderId="15" xfId="0" applyNumberFormat="1" applyFont="1" applyFill="1" applyBorder="1" applyAlignment="1">
      <alignment vertical="top"/>
    </xf>
    <xf numFmtId="0" fontId="1" fillId="0" borderId="3" xfId="0" applyFont="1" applyBorder="1" applyAlignment="1">
      <alignment horizontal="center" vertical="top"/>
    </xf>
    <xf numFmtId="0" fontId="1" fillId="0" borderId="13" xfId="0" applyFont="1" applyBorder="1" applyAlignment="1">
      <alignment horizontal="center" vertical="top"/>
    </xf>
    <xf numFmtId="0" fontId="1" fillId="0" borderId="21" xfId="0" applyFont="1" applyBorder="1" applyAlignment="1">
      <alignment horizontal="center" vertical="top"/>
    </xf>
    <xf numFmtId="0" fontId="6" fillId="0" borderId="12" xfId="0" applyFont="1" applyBorder="1" applyAlignment="1">
      <alignment horizontal="center" vertical="top" wrapText="1"/>
    </xf>
    <xf numFmtId="165" fontId="2" fillId="3" borderId="41" xfId="0" applyNumberFormat="1" applyFont="1" applyFill="1" applyBorder="1" applyAlignment="1">
      <alignment vertical="top"/>
    </xf>
    <xf numFmtId="165" fontId="1" fillId="4" borderId="1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4" fontId="1" fillId="2" borderId="0" xfId="0" applyNumberFormat="1" applyFont="1" applyFill="1"/>
    <xf numFmtId="0" fontId="2" fillId="6" borderId="1" xfId="0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right" vertical="top" wrapText="1"/>
    </xf>
    <xf numFmtId="165" fontId="2" fillId="6" borderId="1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165" fontId="1" fillId="2" borderId="0" xfId="0" applyNumberFormat="1" applyFont="1" applyFill="1"/>
    <xf numFmtId="165" fontId="2" fillId="2" borderId="0" xfId="0" applyNumberFormat="1" applyFont="1" applyFill="1"/>
    <xf numFmtId="0" fontId="13" fillId="0" borderId="0" xfId="0" applyFont="1"/>
    <xf numFmtId="165" fontId="2" fillId="3" borderId="1" xfId="0" applyNumberFormat="1" applyFont="1" applyFill="1" applyBorder="1" applyAlignment="1">
      <alignment horizontal="center" vertical="top" wrapText="1"/>
    </xf>
    <xf numFmtId="165" fontId="2" fillId="3" borderId="14" xfId="0" applyNumberFormat="1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left" vertical="top" wrapText="1"/>
    </xf>
    <xf numFmtId="4" fontId="11" fillId="3" borderId="1" xfId="0" applyNumberFormat="1" applyFont="1" applyFill="1" applyBorder="1" applyAlignment="1">
      <alignment horizontal="center" vertical="top" wrapText="1"/>
    </xf>
    <xf numFmtId="164" fontId="1" fillId="2" borderId="0" xfId="0" applyNumberFormat="1" applyFont="1" applyFill="1" applyAlignment="1">
      <alignment horizontal="center" vertical="top" wrapText="1"/>
    </xf>
    <xf numFmtId="165" fontId="2" fillId="2" borderId="0" xfId="0" applyNumberFormat="1" applyFont="1" applyFill="1" applyAlignment="1">
      <alignment horizontal="center" vertical="top" wrapText="1"/>
    </xf>
    <xf numFmtId="1" fontId="2" fillId="2" borderId="0" xfId="0" applyNumberFormat="1" applyFont="1" applyFill="1" applyAlignment="1">
      <alignment horizontal="center" vertical="top" wrapText="1"/>
    </xf>
    <xf numFmtId="49" fontId="19" fillId="3" borderId="0" xfId="0" applyNumberFormat="1" applyFont="1" applyFill="1" applyAlignment="1">
      <alignment horizontal="center" vertical="top" wrapText="1"/>
    </xf>
    <xf numFmtId="0" fontId="21" fillId="2" borderId="0" xfId="0" applyFont="1" applyFill="1"/>
    <xf numFmtId="49" fontId="1" fillId="3" borderId="1" xfId="0" applyNumberFormat="1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165" fontId="7" fillId="3" borderId="15" xfId="0" applyNumberFormat="1" applyFont="1" applyFill="1" applyBorder="1" applyAlignment="1">
      <alignment vertical="top" wrapText="1"/>
    </xf>
    <xf numFmtId="165" fontId="8" fillId="3" borderId="1" xfId="0" applyNumberFormat="1" applyFont="1" applyFill="1" applyBorder="1" applyAlignment="1">
      <alignment horizontal="center" vertical="top" wrapText="1"/>
    </xf>
    <xf numFmtId="1" fontId="1" fillId="2" borderId="1" xfId="0" applyNumberFormat="1" applyFont="1" applyFill="1" applyBorder="1" applyAlignment="1">
      <alignment horizontal="center" vertical="top" wrapText="1"/>
    </xf>
    <xf numFmtId="165" fontId="2" fillId="8" borderId="1" xfId="0" applyNumberFormat="1" applyFont="1" applyFill="1" applyBorder="1" applyAlignment="1">
      <alignment vertical="top" wrapText="1"/>
    </xf>
    <xf numFmtId="4" fontId="11" fillId="8" borderId="1" xfId="0" applyNumberFormat="1" applyFont="1" applyFill="1" applyBorder="1" applyAlignment="1">
      <alignment vertical="top" wrapText="1"/>
    </xf>
    <xf numFmtId="165" fontId="1" fillId="3" borderId="58" xfId="0" applyNumberFormat="1" applyFont="1" applyFill="1" applyBorder="1" applyAlignment="1">
      <alignment vertical="top" wrapText="1"/>
    </xf>
    <xf numFmtId="165" fontId="1" fillId="3" borderId="57" xfId="0" applyNumberFormat="1" applyFont="1" applyFill="1" applyBorder="1" applyAlignment="1">
      <alignment vertical="top" wrapText="1"/>
    </xf>
    <xf numFmtId="165" fontId="1" fillId="3" borderId="19" xfId="0" applyNumberFormat="1" applyFont="1" applyFill="1" applyBorder="1" applyAlignment="1">
      <alignment vertical="top" wrapText="1"/>
    </xf>
    <xf numFmtId="1" fontId="1" fillId="2" borderId="52" xfId="0" applyNumberFormat="1" applyFont="1" applyFill="1" applyBorder="1" applyAlignment="1">
      <alignment vertical="top" wrapText="1"/>
    </xf>
    <xf numFmtId="1" fontId="1" fillId="2" borderId="15" xfId="0" applyNumberFormat="1" applyFont="1" applyFill="1" applyBorder="1" applyAlignment="1">
      <alignment vertical="top" wrapText="1"/>
    </xf>
    <xf numFmtId="165" fontId="7" fillId="3" borderId="15" xfId="0" applyNumberFormat="1" applyFont="1" applyFill="1" applyBorder="1" applyAlignment="1">
      <alignment horizontal="left" vertical="top" wrapText="1"/>
    </xf>
    <xf numFmtId="165" fontId="1" fillId="3" borderId="10" xfId="0" applyNumberFormat="1" applyFont="1" applyFill="1" applyBorder="1" applyAlignment="1">
      <alignment horizontal="center" vertical="top" wrapText="1"/>
    </xf>
    <xf numFmtId="165" fontId="1" fillId="3" borderId="16" xfId="0" applyNumberFormat="1" applyFont="1" applyFill="1" applyBorder="1" applyAlignment="1">
      <alignment horizontal="center" vertical="top" wrapText="1"/>
    </xf>
    <xf numFmtId="164" fontId="1" fillId="6" borderId="1" xfId="0" applyNumberFormat="1" applyFont="1" applyFill="1" applyBorder="1" applyAlignment="1">
      <alignment horizontal="center" vertical="center" wrapText="1"/>
    </xf>
    <xf numFmtId="165" fontId="2" fillId="3" borderId="15" xfId="0" applyNumberFormat="1" applyFont="1" applyFill="1" applyBorder="1" applyAlignment="1">
      <alignment horizontal="center" vertical="top" wrapText="1"/>
    </xf>
    <xf numFmtId="1" fontId="1" fillId="2" borderId="14" xfId="0" applyNumberFormat="1" applyFont="1" applyFill="1" applyBorder="1" applyAlignment="1">
      <alignment horizontal="center" vertical="top" wrapText="1"/>
    </xf>
    <xf numFmtId="165" fontId="1" fillId="3" borderId="48" xfId="0" applyNumberFormat="1" applyFont="1" applyFill="1" applyBorder="1" applyAlignment="1">
      <alignment horizontal="left" vertical="top" wrapText="1"/>
    </xf>
    <xf numFmtId="165" fontId="1" fillId="3" borderId="14" xfId="0" applyNumberFormat="1" applyFont="1" applyFill="1" applyBorder="1" applyAlignment="1">
      <alignment horizontal="right" vertical="top" wrapText="1"/>
    </xf>
    <xf numFmtId="165" fontId="1" fillId="9" borderId="14" xfId="0" applyNumberFormat="1" applyFont="1" applyFill="1" applyBorder="1" applyAlignment="1">
      <alignment vertical="top" wrapText="1"/>
    </xf>
    <xf numFmtId="165" fontId="1" fillId="9" borderId="17" xfId="0" applyNumberFormat="1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165" fontId="2" fillId="2" borderId="1" xfId="0" applyNumberFormat="1" applyFont="1" applyFill="1" applyBorder="1"/>
    <xf numFmtId="0" fontId="1" fillId="2" borderId="1" xfId="0" applyFont="1" applyFill="1" applyBorder="1" applyAlignment="1">
      <alignment horizontal="left"/>
    </xf>
    <xf numFmtId="165" fontId="2" fillId="3" borderId="0" xfId="0" applyNumberFormat="1" applyFont="1" applyFill="1" applyAlignment="1">
      <alignment vertical="top" wrapText="1"/>
    </xf>
    <xf numFmtId="4" fontId="11" fillId="3" borderId="0" xfId="0" applyNumberFormat="1" applyFont="1" applyFill="1" applyAlignment="1">
      <alignment vertical="top" wrapText="1"/>
    </xf>
    <xf numFmtId="0" fontId="1" fillId="6" borderId="0" xfId="0" applyFont="1" applyFill="1" applyAlignment="1">
      <alignment wrapText="1"/>
    </xf>
    <xf numFmtId="0" fontId="1" fillId="0" borderId="10" xfId="0" applyFont="1" applyBorder="1"/>
    <xf numFmtId="0" fontId="24" fillId="0" borderId="1" xfId="0" applyFont="1" applyBorder="1"/>
    <xf numFmtId="0" fontId="25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3" fontId="26" fillId="0" borderId="10" xfId="0" applyNumberFormat="1" applyFont="1" applyBorder="1" applyAlignment="1">
      <alignment horizontal="center" vertical="center"/>
    </xf>
    <xf numFmtId="1" fontId="27" fillId="0" borderId="10" xfId="0" applyNumberFormat="1" applyFont="1" applyBorder="1" applyAlignment="1">
      <alignment horizontal="center" vertical="center"/>
    </xf>
    <xf numFmtId="3" fontId="27" fillId="0" borderId="10" xfId="0" applyNumberFormat="1" applyFont="1" applyBorder="1" applyAlignment="1">
      <alignment horizontal="center" vertical="center"/>
    </xf>
    <xf numFmtId="3" fontId="26" fillId="0" borderId="1" xfId="0" applyNumberFormat="1" applyFont="1" applyBorder="1" applyAlignment="1">
      <alignment horizontal="center" vertical="center"/>
    </xf>
    <xf numFmtId="3" fontId="27" fillId="0" borderId="1" xfId="0" applyNumberFormat="1" applyFont="1" applyBorder="1" applyAlignment="1">
      <alignment horizontal="center" vertical="center"/>
    </xf>
    <xf numFmtId="0" fontId="26" fillId="0" borderId="14" xfId="0" applyFont="1" applyBorder="1" applyAlignment="1">
      <alignment horizontal="center" vertical="center"/>
    </xf>
    <xf numFmtId="3" fontId="26" fillId="0" borderId="14" xfId="0" applyNumberFormat="1" applyFont="1" applyBorder="1" applyAlignment="1">
      <alignment horizontal="center" vertical="center"/>
    </xf>
    <xf numFmtId="1" fontId="23" fillId="0" borderId="1" xfId="0" applyNumberFormat="1" applyFont="1" applyBorder="1" applyAlignment="1">
      <alignment vertical="center"/>
    </xf>
    <xf numFmtId="3" fontId="25" fillId="0" borderId="1" xfId="0" applyNumberFormat="1" applyFont="1" applyBorder="1" applyAlignment="1">
      <alignment vertical="center"/>
    </xf>
    <xf numFmtId="1" fontId="25" fillId="0" borderId="1" xfId="0" applyNumberFormat="1" applyFont="1" applyBorder="1" applyAlignment="1">
      <alignment vertical="center"/>
    </xf>
    <xf numFmtId="0" fontId="24" fillId="0" borderId="1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0" fontId="2" fillId="2" borderId="10" xfId="0" applyFont="1" applyFill="1" applyBorder="1"/>
    <xf numFmtId="0" fontId="20" fillId="0" borderId="10" xfId="0" applyFont="1" applyBorder="1" applyAlignment="1">
      <alignment vertical="center"/>
    </xf>
    <xf numFmtId="0" fontId="1" fillId="2" borderId="0" xfId="0" applyFont="1" applyFill="1" applyAlignment="1">
      <alignment vertical="center"/>
    </xf>
    <xf numFmtId="0" fontId="27" fillId="0" borderId="11" xfId="0" applyFont="1" applyBorder="1" applyAlignment="1">
      <alignment vertical="center"/>
    </xf>
    <xf numFmtId="0" fontId="27" fillId="0" borderId="16" xfId="0" applyFont="1" applyBorder="1" applyAlignment="1">
      <alignment vertical="center"/>
    </xf>
    <xf numFmtId="0" fontId="27" fillId="0" borderId="1" xfId="0" applyFont="1" applyBorder="1" applyAlignment="1">
      <alignment horizontal="center" vertical="center"/>
    </xf>
    <xf numFmtId="1" fontId="27" fillId="0" borderId="1" xfId="0" applyNumberFormat="1" applyFont="1" applyBorder="1" applyAlignment="1">
      <alignment horizontal="center" vertical="center"/>
    </xf>
    <xf numFmtId="49" fontId="27" fillId="0" borderId="10" xfId="0" applyNumberFormat="1" applyFont="1" applyBorder="1" applyAlignment="1">
      <alignment vertical="top"/>
    </xf>
    <xf numFmtId="49" fontId="27" fillId="0" borderId="11" xfId="0" applyNumberFormat="1" applyFont="1" applyBorder="1" applyAlignment="1">
      <alignment vertical="top"/>
    </xf>
    <xf numFmtId="49" fontId="27" fillId="0" borderId="16" xfId="0" applyNumberFormat="1" applyFont="1" applyBorder="1" applyAlignment="1">
      <alignment vertical="top"/>
    </xf>
    <xf numFmtId="0" fontId="27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0" fontId="27" fillId="0" borderId="17" xfId="0" applyFont="1" applyBorder="1" applyAlignment="1">
      <alignment horizontal="center" vertical="center"/>
    </xf>
    <xf numFmtId="0" fontId="27" fillId="0" borderId="56" xfId="0" applyFont="1" applyBorder="1" applyAlignment="1">
      <alignment horizontal="center" vertical="center"/>
    </xf>
    <xf numFmtId="0" fontId="27" fillId="0" borderId="18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9" fillId="0" borderId="0" xfId="0" applyFont="1"/>
    <xf numFmtId="0" fontId="30" fillId="0" borderId="0" xfId="0" applyFont="1"/>
    <xf numFmtId="0" fontId="2" fillId="2" borderId="10" xfId="0" applyFont="1" applyFill="1" applyBorder="1" applyAlignment="1">
      <alignment horizontal="left" wrapText="1"/>
    </xf>
    <xf numFmtId="165" fontId="1" fillId="3" borderId="10" xfId="0" applyNumberFormat="1" applyFont="1" applyFill="1" applyBorder="1" applyAlignment="1">
      <alignment horizontal="left" vertical="top" wrapText="1"/>
    </xf>
    <xf numFmtId="165" fontId="31" fillId="3" borderId="1" xfId="0" applyNumberFormat="1" applyFont="1" applyFill="1" applyBorder="1" applyAlignment="1">
      <alignment horizontal="left" vertical="top" wrapText="1"/>
    </xf>
    <xf numFmtId="164" fontId="31" fillId="2" borderId="1" xfId="0" applyNumberFormat="1" applyFont="1" applyFill="1" applyBorder="1" applyAlignment="1">
      <alignment horizontal="center" vertical="top" wrapText="1"/>
    </xf>
    <xf numFmtId="0" fontId="32" fillId="2" borderId="1" xfId="0" applyFont="1" applyFill="1" applyBorder="1" applyAlignment="1">
      <alignment horizontal="left" vertical="center" wrapText="1"/>
    </xf>
    <xf numFmtId="4" fontId="31" fillId="3" borderId="1" xfId="0" applyNumberFormat="1" applyFont="1" applyFill="1" applyBorder="1" applyAlignment="1">
      <alignment vertical="top" wrapText="1"/>
    </xf>
    <xf numFmtId="4" fontId="12" fillId="3" borderId="1" xfId="0" applyNumberFormat="1" applyFont="1" applyFill="1" applyBorder="1" applyAlignment="1">
      <alignment horizontal="right" vertical="top" wrapText="1"/>
    </xf>
    <xf numFmtId="165" fontId="31" fillId="3" borderId="10" xfId="0" applyNumberFormat="1" applyFont="1" applyFill="1" applyBorder="1" applyAlignment="1">
      <alignment horizontal="center" vertical="top" wrapText="1"/>
    </xf>
    <xf numFmtId="165" fontId="31" fillId="3" borderId="16" xfId="0" applyNumberFormat="1" applyFont="1" applyFill="1" applyBorder="1" applyAlignment="1">
      <alignment horizontal="center" vertical="top" wrapText="1"/>
    </xf>
    <xf numFmtId="165" fontId="31" fillId="3" borderId="0" xfId="0" applyNumberFormat="1" applyFont="1" applyFill="1" applyAlignment="1">
      <alignment horizontal="left" vertical="top" wrapText="1"/>
    </xf>
    <xf numFmtId="165" fontId="31" fillId="3" borderId="1" xfId="0" applyNumberFormat="1" applyFont="1" applyFill="1" applyBorder="1" applyAlignment="1">
      <alignment horizontal="right" vertical="top" wrapText="1"/>
    </xf>
    <xf numFmtId="165" fontId="31" fillId="3" borderId="1" xfId="0" applyNumberFormat="1" applyFont="1" applyFill="1" applyBorder="1" applyAlignment="1">
      <alignment vertical="top" wrapText="1"/>
    </xf>
    <xf numFmtId="165" fontId="31" fillId="3" borderId="54" xfId="0" applyNumberFormat="1" applyFont="1" applyFill="1" applyBorder="1" applyAlignment="1">
      <alignment vertical="top" wrapText="1"/>
    </xf>
    <xf numFmtId="165" fontId="31" fillId="3" borderId="59" xfId="0" applyNumberFormat="1" applyFont="1" applyFill="1" applyBorder="1" applyAlignment="1">
      <alignment horizontal="left" vertical="top" wrapText="1"/>
    </xf>
    <xf numFmtId="165" fontId="31" fillId="3" borderId="40" xfId="0" applyNumberFormat="1" applyFont="1" applyFill="1" applyBorder="1" applyAlignment="1">
      <alignment vertical="top"/>
    </xf>
    <xf numFmtId="165" fontId="31" fillId="3" borderId="10" xfId="0" applyNumberFormat="1" applyFont="1" applyFill="1" applyBorder="1" applyAlignment="1">
      <alignment vertical="top" wrapText="1"/>
    </xf>
    <xf numFmtId="49" fontId="1" fillId="6" borderId="1" xfId="0" applyNumberFormat="1" applyFont="1" applyFill="1" applyBorder="1" applyAlignment="1">
      <alignment horizontal="center" vertical="top" wrapText="1"/>
    </xf>
    <xf numFmtId="49" fontId="31" fillId="2" borderId="1" xfId="0" applyNumberFormat="1" applyFont="1" applyFill="1" applyBorder="1" applyAlignment="1">
      <alignment horizontal="center" vertical="top" wrapText="1"/>
    </xf>
    <xf numFmtId="165" fontId="35" fillId="10" borderId="16" xfId="0" applyNumberFormat="1" applyFont="1" applyFill="1" applyBorder="1" applyAlignment="1">
      <alignment vertical="top" wrapText="1"/>
    </xf>
    <xf numFmtId="165" fontId="1" fillId="10" borderId="1" xfId="0" applyNumberFormat="1" applyFont="1" applyFill="1" applyBorder="1" applyAlignment="1">
      <alignment horizontal="left" vertical="top" wrapText="1"/>
    </xf>
    <xf numFmtId="165" fontId="1" fillId="3" borderId="26" xfId="0" applyNumberFormat="1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top" wrapText="1"/>
    </xf>
    <xf numFmtId="0" fontId="31" fillId="2" borderId="0" xfId="0" applyFont="1" applyFill="1" applyAlignment="1">
      <alignment horizontal="center"/>
    </xf>
    <xf numFmtId="0" fontId="31" fillId="2" borderId="0" xfId="0" applyFont="1" applyFill="1"/>
    <xf numFmtId="0" fontId="12" fillId="6" borderId="1" xfId="0" applyFont="1" applyFill="1" applyBorder="1" applyAlignment="1">
      <alignment horizontal="center" wrapText="1"/>
    </xf>
    <xf numFmtId="164" fontId="31" fillId="6" borderId="1" xfId="0" applyNumberFormat="1" applyFont="1" applyFill="1" applyBorder="1" applyAlignment="1">
      <alignment horizontal="center" vertical="center" wrapText="1"/>
    </xf>
    <xf numFmtId="165" fontId="12" fillId="6" borderId="1" xfId="0" applyNumberFormat="1" applyFont="1" applyFill="1" applyBorder="1" applyAlignment="1">
      <alignment horizontal="center" vertical="top" wrapText="1"/>
    </xf>
    <xf numFmtId="165" fontId="12" fillId="8" borderId="1" xfId="0" applyNumberFormat="1" applyFont="1" applyFill="1" applyBorder="1" applyAlignment="1">
      <alignment vertical="top" wrapText="1"/>
    </xf>
    <xf numFmtId="4" fontId="12" fillId="8" borderId="1" xfId="0" applyNumberFormat="1" applyFont="1" applyFill="1" applyBorder="1" applyAlignment="1">
      <alignment vertical="top" wrapText="1"/>
    </xf>
    <xf numFmtId="1" fontId="12" fillId="2" borderId="0" xfId="0" applyNumberFormat="1" applyFont="1" applyFill="1" applyAlignment="1">
      <alignment horizontal="center" vertical="top" wrapText="1"/>
    </xf>
    <xf numFmtId="165" fontId="12" fillId="3" borderId="0" xfId="0" applyNumberFormat="1" applyFont="1" applyFill="1" applyAlignment="1">
      <alignment vertical="top" wrapText="1"/>
    </xf>
    <xf numFmtId="4" fontId="12" fillId="3" borderId="0" xfId="0" applyNumberFormat="1" applyFont="1" applyFill="1" applyAlignment="1">
      <alignment vertical="top" wrapText="1"/>
    </xf>
    <xf numFmtId="49" fontId="39" fillId="3" borderId="0" xfId="0" applyNumberFormat="1" applyFont="1" applyFill="1" applyAlignment="1">
      <alignment horizontal="center" vertical="top" wrapText="1"/>
    </xf>
    <xf numFmtId="165" fontId="31" fillId="2" borderId="0" xfId="0" applyNumberFormat="1" applyFont="1" applyFill="1"/>
    <xf numFmtId="165" fontId="12" fillId="2" borderId="0" xfId="0" applyNumberFormat="1" applyFont="1" applyFill="1"/>
    <xf numFmtId="0" fontId="40" fillId="0" borderId="0" xfId="0" applyFont="1"/>
    <xf numFmtId="4" fontId="31" fillId="2" borderId="0" xfId="0" applyNumberFormat="1" applyFont="1" applyFill="1"/>
    <xf numFmtId="0" fontId="41" fillId="0" borderId="0" xfId="0" applyFont="1"/>
    <xf numFmtId="164" fontId="31" fillId="2" borderId="1" xfId="0" applyNumberFormat="1" applyFont="1" applyFill="1" applyBorder="1" applyAlignment="1">
      <alignment horizontal="center" vertical="center" wrapText="1"/>
    </xf>
    <xf numFmtId="49" fontId="31" fillId="2" borderId="1" xfId="0" applyNumberFormat="1" applyFont="1" applyFill="1" applyBorder="1" applyAlignment="1">
      <alignment horizontal="center" vertical="center" wrapText="1"/>
    </xf>
    <xf numFmtId="165" fontId="31" fillId="3" borderId="1" xfId="0" applyNumberFormat="1" applyFont="1" applyFill="1" applyBorder="1" applyAlignment="1">
      <alignment horizontal="center" vertical="center" wrapText="1"/>
    </xf>
    <xf numFmtId="4" fontId="31" fillId="3" borderId="1" xfId="0" applyNumberFormat="1" applyFont="1" applyFill="1" applyBorder="1" applyAlignment="1">
      <alignment horizontal="center" vertical="center" wrapText="1"/>
    </xf>
    <xf numFmtId="165" fontId="31" fillId="3" borderId="16" xfId="0" applyNumberFormat="1" applyFont="1" applyFill="1" applyBorder="1" applyAlignment="1">
      <alignment horizontal="center" vertical="center" wrapText="1"/>
    </xf>
    <xf numFmtId="165" fontId="31" fillId="3" borderId="1" xfId="0" applyNumberFormat="1" applyFont="1" applyFill="1" applyBorder="1" applyAlignment="1">
      <alignment horizontal="center" vertical="center"/>
    </xf>
    <xf numFmtId="4" fontId="42" fillId="3" borderId="1" xfId="0" applyNumberFormat="1" applyFont="1" applyFill="1" applyBorder="1" applyAlignment="1">
      <alignment horizontal="center" vertical="center" wrapText="1"/>
    </xf>
    <xf numFmtId="165" fontId="43" fillId="3" borderId="31" xfId="0" applyNumberFormat="1" applyFont="1" applyFill="1" applyBorder="1" applyAlignment="1">
      <alignment horizontal="right" vertical="top" wrapText="1"/>
    </xf>
    <xf numFmtId="4" fontId="44" fillId="3" borderId="1" xfId="0" applyNumberFormat="1" applyFont="1" applyFill="1" applyBorder="1" applyAlignment="1">
      <alignment vertical="top" wrapText="1"/>
    </xf>
    <xf numFmtId="165" fontId="45" fillId="3" borderId="1" xfId="0" applyNumberFormat="1" applyFont="1" applyFill="1" applyBorder="1" applyAlignment="1">
      <alignment horizontal="center" vertical="top" wrapText="1"/>
    </xf>
    <xf numFmtId="165" fontId="45" fillId="3" borderId="1" xfId="0" applyNumberFormat="1" applyFont="1" applyFill="1" applyBorder="1" applyAlignment="1">
      <alignment horizontal="center" vertical="center" wrapText="1"/>
    </xf>
    <xf numFmtId="49" fontId="31" fillId="3" borderId="10" xfId="0" applyNumberFormat="1" applyFont="1" applyFill="1" applyBorder="1" applyAlignment="1">
      <alignment horizontal="left" vertical="top" wrapText="1"/>
    </xf>
    <xf numFmtId="49" fontId="19" fillId="3" borderId="10" xfId="0" applyNumberFormat="1" applyFont="1" applyFill="1" applyBorder="1" applyAlignment="1">
      <alignment horizontal="center" vertical="top" wrapText="1"/>
    </xf>
    <xf numFmtId="49" fontId="19" fillId="3" borderId="11" xfId="0" applyNumberFormat="1" applyFont="1" applyFill="1" applyBorder="1" applyAlignment="1">
      <alignment horizontal="center" vertical="top" wrapText="1"/>
    </xf>
    <xf numFmtId="49" fontId="19" fillId="3" borderId="16" xfId="0" applyNumberFormat="1" applyFont="1" applyFill="1" applyBorder="1" applyAlignment="1">
      <alignment horizontal="center" vertical="top" wrapText="1"/>
    </xf>
    <xf numFmtId="165" fontId="1" fillId="3" borderId="10" xfId="0" applyNumberFormat="1" applyFont="1" applyFill="1" applyBorder="1" applyAlignment="1">
      <alignment horizontal="left" vertical="top" wrapText="1"/>
    </xf>
    <xf numFmtId="165" fontId="1" fillId="3" borderId="16" xfId="0" applyNumberFormat="1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16" xfId="0" applyFont="1" applyFill="1" applyBorder="1" applyAlignment="1">
      <alignment horizontal="left" vertical="top" wrapText="1"/>
    </xf>
    <xf numFmtId="0" fontId="21" fillId="2" borderId="0" xfId="0" applyFont="1" applyFill="1" applyAlignment="1">
      <alignment vertical="center"/>
    </xf>
    <xf numFmtId="0" fontId="22" fillId="2" borderId="0" xfId="0" applyFont="1" applyFill="1" applyAlignment="1">
      <alignment vertical="center"/>
    </xf>
    <xf numFmtId="1" fontId="2" fillId="7" borderId="10" xfId="0" applyNumberFormat="1" applyFont="1" applyFill="1" applyBorder="1" applyAlignment="1">
      <alignment horizontal="center" vertical="top" wrapText="1"/>
    </xf>
    <xf numFmtId="1" fontId="2" fillId="7" borderId="11" xfId="0" applyNumberFormat="1" applyFont="1" applyFill="1" applyBorder="1" applyAlignment="1">
      <alignment horizontal="center" vertical="top" wrapText="1"/>
    </xf>
    <xf numFmtId="1" fontId="2" fillId="7" borderId="16" xfId="0" applyNumberFormat="1" applyFont="1" applyFill="1" applyBorder="1" applyAlignment="1">
      <alignment horizontal="center" vertical="top" wrapText="1"/>
    </xf>
    <xf numFmtId="49" fontId="19" fillId="8" borderId="10" xfId="0" applyNumberFormat="1" applyFont="1" applyFill="1" applyBorder="1" applyAlignment="1">
      <alignment horizontal="center" vertical="top" wrapText="1"/>
    </xf>
    <xf numFmtId="49" fontId="19" fillId="8" borderId="11" xfId="0" applyNumberFormat="1" applyFont="1" applyFill="1" applyBorder="1" applyAlignment="1">
      <alignment horizontal="center" vertical="top" wrapText="1"/>
    </xf>
    <xf numFmtId="49" fontId="19" fillId="8" borderId="16" xfId="0" applyNumberFormat="1" applyFont="1" applyFill="1" applyBorder="1" applyAlignment="1">
      <alignment horizontal="center" vertical="top" wrapText="1"/>
    </xf>
    <xf numFmtId="164" fontId="12" fillId="6" borderId="10" xfId="0" applyNumberFormat="1" applyFont="1" applyFill="1" applyBorder="1" applyAlignment="1">
      <alignment horizontal="center" vertical="top" wrapText="1"/>
    </xf>
    <xf numFmtId="164" fontId="12" fillId="6" borderId="11" xfId="0" applyNumberFormat="1" applyFont="1" applyFill="1" applyBorder="1" applyAlignment="1">
      <alignment horizontal="center" vertical="top" wrapText="1"/>
    </xf>
    <xf numFmtId="164" fontId="12" fillId="6" borderId="16" xfId="0" applyNumberFormat="1" applyFont="1" applyFill="1" applyBorder="1" applyAlignment="1">
      <alignment horizontal="center" vertical="top" wrapText="1"/>
    </xf>
    <xf numFmtId="164" fontId="1" fillId="6" borderId="1" xfId="0" applyNumberFormat="1" applyFont="1" applyFill="1" applyBorder="1" applyAlignment="1">
      <alignment horizontal="center" vertical="top" wrapText="1"/>
    </xf>
    <xf numFmtId="0" fontId="1" fillId="6" borderId="1" xfId="0" applyFont="1" applyFill="1" applyBorder="1" applyAlignment="1">
      <alignment horizontal="center" vertical="top"/>
    </xf>
    <xf numFmtId="164" fontId="4" fillId="6" borderId="1" xfId="0" applyNumberFormat="1" applyFont="1" applyFill="1" applyBorder="1" applyAlignment="1">
      <alignment horizontal="center" vertical="top" wrapText="1"/>
    </xf>
    <xf numFmtId="165" fontId="2" fillId="6" borderId="1" xfId="0" applyNumberFormat="1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164" fontId="1" fillId="6" borderId="1" xfId="0" applyNumberFormat="1" applyFont="1" applyFill="1" applyBorder="1" applyAlignment="1">
      <alignment horizontal="center" vertical="center" wrapText="1"/>
    </xf>
    <xf numFmtId="165" fontId="2" fillId="3" borderId="10" xfId="0" applyNumberFormat="1" applyFont="1" applyFill="1" applyBorder="1" applyAlignment="1">
      <alignment horizontal="left" vertical="top" wrapText="1"/>
    </xf>
    <xf numFmtId="165" fontId="2" fillId="3" borderId="16" xfId="0" applyNumberFormat="1" applyFont="1" applyFill="1" applyBorder="1" applyAlignment="1">
      <alignment horizontal="left" vertical="top" wrapText="1"/>
    </xf>
    <xf numFmtId="49" fontId="19" fillId="3" borderId="10" xfId="0" applyNumberFormat="1" applyFont="1" applyFill="1" applyBorder="1" applyAlignment="1">
      <alignment horizontal="left" vertical="top" wrapText="1"/>
    </xf>
    <xf numFmtId="49" fontId="19" fillId="3" borderId="11" xfId="0" applyNumberFormat="1" applyFont="1" applyFill="1" applyBorder="1" applyAlignment="1">
      <alignment horizontal="left" vertical="top" wrapText="1"/>
    </xf>
    <xf numFmtId="49" fontId="19" fillId="3" borderId="16" xfId="0" applyNumberFormat="1" applyFont="1" applyFill="1" applyBorder="1" applyAlignment="1">
      <alignment horizontal="left" vertical="top" wrapText="1"/>
    </xf>
    <xf numFmtId="1" fontId="2" fillId="2" borderId="10" xfId="0" applyNumberFormat="1" applyFont="1" applyFill="1" applyBorder="1" applyAlignment="1">
      <alignment horizontal="center" vertical="top" wrapText="1"/>
    </xf>
    <xf numFmtId="1" fontId="2" fillId="2" borderId="11" xfId="0" applyNumberFormat="1" applyFont="1" applyFill="1" applyBorder="1" applyAlignment="1">
      <alignment horizontal="center" vertical="top" wrapText="1"/>
    </xf>
    <xf numFmtId="1" fontId="2" fillId="2" borderId="16" xfId="0" applyNumberFormat="1" applyFont="1" applyFill="1" applyBorder="1" applyAlignment="1">
      <alignment horizontal="center" vertical="top" wrapText="1"/>
    </xf>
    <xf numFmtId="165" fontId="1" fillId="3" borderId="10" xfId="0" applyNumberFormat="1" applyFont="1" applyFill="1" applyBorder="1" applyAlignment="1">
      <alignment horizontal="center" vertical="top" wrapText="1"/>
    </xf>
    <xf numFmtId="165" fontId="1" fillId="3" borderId="16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1" fontId="1" fillId="2" borderId="14" xfId="0" applyNumberFormat="1" applyFont="1" applyFill="1" applyBorder="1" applyAlignment="1">
      <alignment horizontal="center" vertical="top" wrapText="1"/>
    </xf>
    <xf numFmtId="1" fontId="1" fillId="2" borderId="52" xfId="0" applyNumberFormat="1" applyFont="1" applyFill="1" applyBorder="1" applyAlignment="1">
      <alignment horizontal="center" vertical="top" wrapText="1"/>
    </xf>
    <xf numFmtId="165" fontId="1" fillId="3" borderId="17" xfId="0" applyNumberFormat="1" applyFont="1" applyFill="1" applyBorder="1" applyAlignment="1">
      <alignment horizontal="left" vertical="top" wrapText="1"/>
    </xf>
    <xf numFmtId="165" fontId="1" fillId="3" borderId="57" xfId="0" applyNumberFormat="1" applyFont="1" applyFill="1" applyBorder="1" applyAlignment="1">
      <alignment horizontal="left" vertical="top" wrapText="1"/>
    </xf>
    <xf numFmtId="165" fontId="1" fillId="3" borderId="58" xfId="0" applyNumberFormat="1" applyFont="1" applyFill="1" applyBorder="1" applyAlignment="1">
      <alignment horizontal="left" vertical="top" wrapText="1"/>
    </xf>
    <xf numFmtId="164" fontId="1" fillId="2" borderId="52" xfId="0" applyNumberFormat="1" applyFont="1" applyFill="1" applyBorder="1" applyAlignment="1">
      <alignment horizontal="center" vertical="top" wrapText="1"/>
    </xf>
    <xf numFmtId="49" fontId="1" fillId="3" borderId="52" xfId="0" applyNumberFormat="1" applyFont="1" applyFill="1" applyBorder="1" applyAlignment="1">
      <alignment horizontal="left" vertical="top" wrapText="1"/>
    </xf>
    <xf numFmtId="165" fontId="1" fillId="3" borderId="52" xfId="0" applyNumberFormat="1" applyFont="1" applyFill="1" applyBorder="1" applyAlignment="1">
      <alignment horizontal="center" vertical="top" wrapText="1"/>
    </xf>
    <xf numFmtId="165" fontId="2" fillId="3" borderId="15" xfId="0" applyNumberFormat="1" applyFont="1" applyFill="1" applyBorder="1" applyAlignment="1">
      <alignment horizontal="center" vertical="top" wrapText="1"/>
    </xf>
    <xf numFmtId="165" fontId="2" fillId="3" borderId="14" xfId="0" applyNumberFormat="1" applyFont="1" applyFill="1" applyBorder="1" applyAlignment="1">
      <alignment horizontal="center" vertical="top" wrapText="1"/>
    </xf>
    <xf numFmtId="49" fontId="1" fillId="3" borderId="17" xfId="0" applyNumberFormat="1" applyFont="1" applyFill="1" applyBorder="1" applyAlignment="1">
      <alignment horizontal="left" vertical="top" wrapText="1"/>
    </xf>
    <xf numFmtId="49" fontId="1" fillId="3" borderId="56" xfId="0" applyNumberFormat="1" applyFont="1" applyFill="1" applyBorder="1" applyAlignment="1">
      <alignment horizontal="left" vertical="top" wrapText="1"/>
    </xf>
    <xf numFmtId="49" fontId="1" fillId="3" borderId="19" xfId="0" applyNumberFormat="1" applyFont="1" applyFill="1" applyBorder="1" applyAlignment="1">
      <alignment horizontal="left" vertical="top" wrapText="1"/>
    </xf>
    <xf numFmtId="49" fontId="1" fillId="3" borderId="26" xfId="0" applyNumberFormat="1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left" vertical="top" wrapText="1"/>
    </xf>
    <xf numFmtId="164" fontId="1" fillId="2" borderId="15" xfId="0" applyNumberFormat="1" applyFont="1" applyFill="1" applyBorder="1" applyAlignment="1">
      <alignment horizontal="center" vertical="top" wrapText="1"/>
    </xf>
    <xf numFmtId="49" fontId="1" fillId="3" borderId="20" xfId="0" applyNumberFormat="1" applyFont="1" applyFill="1" applyBorder="1" applyAlignment="1">
      <alignment horizontal="left" vertical="top" wrapText="1"/>
    </xf>
    <xf numFmtId="49" fontId="1" fillId="3" borderId="10" xfId="0" applyNumberFormat="1" applyFont="1" applyFill="1" applyBorder="1" applyAlignment="1">
      <alignment horizontal="left" vertical="top" wrapText="1"/>
    </xf>
    <xf numFmtId="49" fontId="1" fillId="3" borderId="11" xfId="0" applyNumberFormat="1" applyFont="1" applyFill="1" applyBorder="1" applyAlignment="1">
      <alignment horizontal="left" vertical="top" wrapText="1"/>
    </xf>
    <xf numFmtId="49" fontId="1" fillId="3" borderId="16" xfId="0" applyNumberFormat="1" applyFont="1" applyFill="1" applyBorder="1" applyAlignment="1">
      <alignment horizontal="left" vertical="top" wrapText="1"/>
    </xf>
    <xf numFmtId="49" fontId="18" fillId="3" borderId="1" xfId="0" applyNumberFormat="1" applyFont="1" applyFill="1" applyBorder="1" applyAlignment="1">
      <alignment vertical="top" wrapText="1"/>
    </xf>
    <xf numFmtId="165" fontId="1" fillId="3" borderId="18" xfId="0" applyNumberFormat="1" applyFont="1" applyFill="1" applyBorder="1" applyAlignment="1">
      <alignment horizontal="left" vertical="top" wrapText="1"/>
    </xf>
    <xf numFmtId="164" fontId="1" fillId="2" borderId="14" xfId="0" applyNumberFormat="1" applyFont="1" applyFill="1" applyBorder="1" applyAlignment="1">
      <alignment horizontal="center" vertical="top" wrapText="1"/>
    </xf>
    <xf numFmtId="49" fontId="4" fillId="3" borderId="10" xfId="0" applyNumberFormat="1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4" fillId="3" borderId="16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center"/>
    </xf>
    <xf numFmtId="0" fontId="31" fillId="2" borderId="0" xfId="0" applyFont="1" applyFill="1" applyAlignment="1">
      <alignment horizontal="center"/>
    </xf>
    <xf numFmtId="164" fontId="31" fillId="6" borderId="1" xfId="0" applyNumberFormat="1" applyFont="1" applyFill="1" applyBorder="1" applyAlignment="1">
      <alignment horizontal="center" vertical="top" wrapText="1"/>
    </xf>
    <xf numFmtId="0" fontId="31" fillId="6" borderId="1" xfId="0" applyFont="1" applyFill="1" applyBorder="1" applyAlignment="1">
      <alignment horizontal="center" vertical="top"/>
    </xf>
    <xf numFmtId="164" fontId="37" fillId="6" borderId="1" xfId="0" applyNumberFormat="1" applyFont="1" applyFill="1" applyBorder="1" applyAlignment="1">
      <alignment horizontal="center" vertical="top" wrapText="1"/>
    </xf>
    <xf numFmtId="165" fontId="12" fillId="6" borderId="1" xfId="0" applyNumberFormat="1" applyFont="1" applyFill="1" applyBorder="1" applyAlignment="1">
      <alignment horizontal="center" vertical="center" wrapText="1"/>
    </xf>
    <xf numFmtId="0" fontId="31" fillId="6" borderId="1" xfId="0" applyFont="1" applyFill="1" applyBorder="1" applyAlignment="1">
      <alignment horizontal="center" vertical="center"/>
    </xf>
    <xf numFmtId="164" fontId="31" fillId="6" borderId="1" xfId="0" applyNumberFormat="1" applyFont="1" applyFill="1" applyBorder="1" applyAlignment="1">
      <alignment horizontal="center" vertical="center" wrapText="1"/>
    </xf>
    <xf numFmtId="0" fontId="31" fillId="2" borderId="0" xfId="0" applyFont="1" applyFill="1" applyAlignment="1">
      <alignment vertical="center"/>
    </xf>
    <xf numFmtId="49" fontId="31" fillId="3" borderId="1" xfId="0" applyNumberFormat="1" applyFont="1" applyFill="1" applyBorder="1" applyAlignment="1">
      <alignment vertical="top" wrapText="1"/>
    </xf>
    <xf numFmtId="49" fontId="46" fillId="3" borderId="1" xfId="0" applyNumberFormat="1" applyFont="1" applyFill="1" applyBorder="1" applyAlignment="1">
      <alignment vertical="top" wrapText="1"/>
    </xf>
    <xf numFmtId="49" fontId="43" fillId="3" borderId="1" xfId="0" applyNumberFormat="1" applyFont="1" applyFill="1" applyBorder="1" applyAlignment="1">
      <alignment vertical="top" wrapText="1"/>
    </xf>
    <xf numFmtId="165" fontId="31" fillId="3" borderId="10" xfId="0" applyNumberFormat="1" applyFont="1" applyFill="1" applyBorder="1" applyAlignment="1">
      <alignment horizontal="left" vertical="top" wrapText="1"/>
    </xf>
    <xf numFmtId="165" fontId="31" fillId="3" borderId="16" xfId="0" applyNumberFormat="1" applyFont="1" applyFill="1" applyBorder="1" applyAlignment="1">
      <alignment horizontal="left" vertical="top" wrapText="1"/>
    </xf>
    <xf numFmtId="49" fontId="33" fillId="3" borderId="17" xfId="0" applyNumberFormat="1" applyFont="1" applyFill="1" applyBorder="1" applyAlignment="1">
      <alignment horizontal="left" vertical="top" wrapText="1"/>
    </xf>
    <xf numFmtId="49" fontId="33" fillId="3" borderId="56" xfId="0" applyNumberFormat="1" applyFont="1" applyFill="1" applyBorder="1" applyAlignment="1">
      <alignment horizontal="left" vertical="top" wrapText="1"/>
    </xf>
    <xf numFmtId="49" fontId="33" fillId="3" borderId="18" xfId="0" applyNumberFormat="1" applyFont="1" applyFill="1" applyBorder="1" applyAlignment="1">
      <alignment horizontal="left" vertical="top" wrapText="1"/>
    </xf>
    <xf numFmtId="49" fontId="33" fillId="3" borderId="19" xfId="0" applyNumberFormat="1" applyFont="1" applyFill="1" applyBorder="1" applyAlignment="1">
      <alignment horizontal="left" vertical="top" wrapText="1"/>
    </xf>
    <xf numFmtId="49" fontId="33" fillId="3" borderId="26" xfId="0" applyNumberFormat="1" applyFont="1" applyFill="1" applyBorder="1" applyAlignment="1">
      <alignment horizontal="left" vertical="top" wrapText="1"/>
    </xf>
    <xf numFmtId="49" fontId="33" fillId="3" borderId="20" xfId="0" applyNumberFormat="1" applyFont="1" applyFill="1" applyBorder="1" applyAlignment="1">
      <alignment horizontal="left" vertical="top" wrapText="1"/>
    </xf>
    <xf numFmtId="165" fontId="31" fillId="3" borderId="19" xfId="0" applyNumberFormat="1" applyFont="1" applyFill="1" applyBorder="1" applyAlignment="1">
      <alignment horizontal="left" vertical="top" wrapText="1"/>
    </xf>
    <xf numFmtId="165" fontId="31" fillId="3" borderId="20" xfId="0" applyNumberFormat="1" applyFont="1" applyFill="1" applyBorder="1" applyAlignment="1">
      <alignment horizontal="left" vertical="top" wrapText="1"/>
    </xf>
    <xf numFmtId="1" fontId="12" fillId="7" borderId="10" xfId="0" applyNumberFormat="1" applyFont="1" applyFill="1" applyBorder="1" applyAlignment="1">
      <alignment horizontal="center" vertical="top" wrapText="1"/>
    </xf>
    <xf numFmtId="1" fontId="12" fillId="7" borderId="11" xfId="0" applyNumberFormat="1" applyFont="1" applyFill="1" applyBorder="1" applyAlignment="1">
      <alignment horizontal="center" vertical="top" wrapText="1"/>
    </xf>
    <xf numFmtId="1" fontId="12" fillId="7" borderId="16" xfId="0" applyNumberFormat="1" applyFont="1" applyFill="1" applyBorder="1" applyAlignment="1">
      <alignment horizontal="center" vertical="top" wrapText="1"/>
    </xf>
    <xf numFmtId="49" fontId="39" fillId="8" borderId="10" xfId="0" applyNumberFormat="1" applyFont="1" applyFill="1" applyBorder="1" applyAlignment="1">
      <alignment horizontal="center" vertical="top" wrapText="1"/>
    </xf>
    <xf numFmtId="49" fontId="39" fillId="8" borderId="11" xfId="0" applyNumberFormat="1" applyFont="1" applyFill="1" applyBorder="1" applyAlignment="1">
      <alignment horizontal="center" vertical="top" wrapText="1"/>
    </xf>
    <xf numFmtId="49" fontId="39" fillId="8" borderId="16" xfId="0" applyNumberFormat="1" applyFont="1" applyFill="1" applyBorder="1" applyAlignment="1">
      <alignment horizontal="center" vertical="top" wrapText="1"/>
    </xf>
    <xf numFmtId="0" fontId="31" fillId="2" borderId="10" xfId="0" applyFont="1" applyFill="1" applyBorder="1" applyAlignment="1">
      <alignment horizontal="left" vertical="top" wrapText="1"/>
    </xf>
    <xf numFmtId="0" fontId="31" fillId="2" borderId="11" xfId="0" applyFont="1" applyFill="1" applyBorder="1" applyAlignment="1">
      <alignment horizontal="left" vertical="top" wrapText="1"/>
    </xf>
    <xf numFmtId="0" fontId="31" fillId="2" borderId="16" xfId="0" applyFont="1" applyFill="1" applyBorder="1" applyAlignment="1">
      <alignment horizontal="left" vertical="top" wrapText="1"/>
    </xf>
    <xf numFmtId="49" fontId="31" fillId="3" borderId="10" xfId="0" applyNumberFormat="1" applyFont="1" applyFill="1" applyBorder="1" applyAlignment="1">
      <alignment horizontal="left" vertical="top" wrapText="1"/>
    </xf>
    <xf numFmtId="49" fontId="31" fillId="3" borderId="16" xfId="0" applyNumberFormat="1" applyFont="1" applyFill="1" applyBorder="1" applyAlignment="1">
      <alignment horizontal="left" vertical="top" wrapText="1"/>
    </xf>
    <xf numFmtId="0" fontId="26" fillId="0" borderId="17" xfId="0" applyFont="1" applyBorder="1" applyAlignment="1">
      <alignment horizontal="left" vertical="top" wrapText="1"/>
    </xf>
    <xf numFmtId="0" fontId="26" fillId="0" borderId="56" xfId="0" applyFont="1" applyBorder="1" applyAlignment="1">
      <alignment horizontal="left" vertical="top" wrapText="1"/>
    </xf>
    <xf numFmtId="0" fontId="26" fillId="0" borderId="18" xfId="0" applyFont="1" applyBorder="1" applyAlignment="1">
      <alignment horizontal="left" vertical="top" wrapText="1"/>
    </xf>
    <xf numFmtId="0" fontId="26" fillId="0" borderId="58" xfId="0" applyFont="1" applyBorder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0" fontId="26" fillId="0" borderId="57" xfId="0" applyFont="1" applyBorder="1" applyAlignment="1">
      <alignment horizontal="left" vertical="top" wrapText="1"/>
    </xf>
    <xf numFmtId="0" fontId="26" fillId="0" borderId="19" xfId="0" applyFont="1" applyBorder="1" applyAlignment="1">
      <alignment horizontal="left" vertical="top" wrapText="1"/>
    </xf>
    <xf numFmtId="0" fontId="26" fillId="0" borderId="26" xfId="0" applyFont="1" applyBorder="1" applyAlignment="1">
      <alignment horizontal="left" vertical="top" wrapText="1"/>
    </xf>
    <xf numFmtId="0" fontId="26" fillId="0" borderId="20" xfId="0" applyFont="1" applyBorder="1" applyAlignment="1">
      <alignment horizontal="left" vertical="top" wrapText="1"/>
    </xf>
    <xf numFmtId="0" fontId="1" fillId="6" borderId="10" xfId="0" applyFont="1" applyFill="1" applyBorder="1" applyAlignment="1">
      <alignment horizontal="center" vertical="top"/>
    </xf>
    <xf numFmtId="0" fontId="1" fillId="6" borderId="11" xfId="0" applyFont="1" applyFill="1" applyBorder="1" applyAlignment="1">
      <alignment horizontal="center" vertical="top"/>
    </xf>
    <xf numFmtId="0" fontId="1" fillId="6" borderId="16" xfId="0" applyFont="1" applyFill="1" applyBorder="1" applyAlignment="1">
      <alignment horizontal="center" vertical="top"/>
    </xf>
    <xf numFmtId="164" fontId="4" fillId="6" borderId="10" xfId="0" applyNumberFormat="1" applyFont="1" applyFill="1" applyBorder="1" applyAlignment="1">
      <alignment horizontal="center" vertical="top" wrapText="1"/>
    </xf>
    <xf numFmtId="164" fontId="4" fillId="6" borderId="11" xfId="0" applyNumberFormat="1" applyFont="1" applyFill="1" applyBorder="1" applyAlignment="1">
      <alignment horizontal="center" vertical="top" wrapText="1"/>
    </xf>
    <xf numFmtId="164" fontId="4" fillId="6" borderId="16" xfId="0" applyNumberFormat="1" applyFont="1" applyFill="1" applyBorder="1" applyAlignment="1">
      <alignment horizontal="center" vertical="top" wrapText="1"/>
    </xf>
    <xf numFmtId="0" fontId="1" fillId="6" borderId="17" xfId="0" applyFont="1" applyFill="1" applyBorder="1" applyAlignment="1">
      <alignment horizontal="center" vertical="center"/>
    </xf>
    <xf numFmtId="0" fontId="1" fillId="6" borderId="56" xfId="0" applyFont="1" applyFill="1" applyBorder="1" applyAlignment="1">
      <alignment horizontal="center" vertical="center"/>
    </xf>
    <xf numFmtId="0" fontId="1" fillId="6" borderId="18" xfId="0" applyFont="1" applyFill="1" applyBorder="1" applyAlignment="1">
      <alignment horizontal="center" vertical="center"/>
    </xf>
    <xf numFmtId="0" fontId="1" fillId="6" borderId="58" xfId="0" applyFont="1" applyFill="1" applyBorder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1" fillId="6" borderId="57" xfId="0" applyFont="1" applyFill="1" applyBorder="1" applyAlignment="1">
      <alignment horizontal="center" vertical="center"/>
    </xf>
    <xf numFmtId="0" fontId="1" fillId="6" borderId="19" xfId="0" applyFont="1" applyFill="1" applyBorder="1" applyAlignment="1">
      <alignment horizontal="center" vertical="center"/>
    </xf>
    <xf numFmtId="0" fontId="1" fillId="6" borderId="26" xfId="0" applyFont="1" applyFill="1" applyBorder="1" applyAlignment="1">
      <alignment horizontal="center" vertical="center"/>
    </xf>
    <xf numFmtId="0" fontId="1" fillId="6" borderId="20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left"/>
    </xf>
    <xf numFmtId="0" fontId="1" fillId="0" borderId="16" xfId="0" applyFont="1" applyBorder="1" applyAlignment="1">
      <alignment horizontal="left"/>
    </xf>
    <xf numFmtId="0" fontId="27" fillId="0" borderId="14" xfId="0" applyFont="1" applyBorder="1" applyAlignment="1">
      <alignment horizontal="center" vertical="center"/>
    </xf>
    <xf numFmtId="0" fontId="27" fillId="0" borderId="52" xfId="0" applyFont="1" applyBorder="1" applyAlignment="1">
      <alignment horizontal="center" vertical="center"/>
    </xf>
    <xf numFmtId="0" fontId="27" fillId="0" borderId="15" xfId="0" applyFont="1" applyBorder="1" applyAlignment="1">
      <alignment horizontal="center" vertical="center"/>
    </xf>
    <xf numFmtId="0" fontId="2" fillId="6" borderId="10" xfId="0" applyFont="1" applyFill="1" applyBorder="1" applyAlignment="1">
      <alignment horizontal="center" wrapText="1"/>
    </xf>
    <xf numFmtId="0" fontId="2" fillId="6" borderId="11" xfId="0" applyFont="1" applyFill="1" applyBorder="1" applyAlignment="1">
      <alignment horizontal="center" wrapText="1"/>
    </xf>
    <xf numFmtId="0" fontId="2" fillId="6" borderId="16" xfId="0" applyFont="1" applyFill="1" applyBorder="1" applyAlignment="1">
      <alignment horizontal="center" wrapText="1"/>
    </xf>
    <xf numFmtId="0" fontId="20" fillId="0" borderId="10" xfId="0" applyFont="1" applyBorder="1" applyAlignment="1">
      <alignment horizontal="left" vertical="center"/>
    </xf>
    <xf numFmtId="0" fontId="20" fillId="0" borderId="16" xfId="0" applyFont="1" applyBorder="1" applyAlignment="1">
      <alignment horizontal="left" vertical="center"/>
    </xf>
    <xf numFmtId="0" fontId="2" fillId="2" borderId="10" xfId="0" applyFont="1" applyFill="1" applyBorder="1" applyAlignment="1">
      <alignment horizontal="left"/>
    </xf>
    <xf numFmtId="0" fontId="2" fillId="2" borderId="16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/>
    </xf>
    <xf numFmtId="0" fontId="24" fillId="0" borderId="1" xfId="0" applyFont="1" applyBorder="1" applyAlignment="1">
      <alignment horizontal="left" wrapText="1"/>
    </xf>
    <xf numFmtId="0" fontId="24" fillId="0" borderId="1" xfId="0" applyFont="1" applyBorder="1" applyAlignment="1">
      <alignment horizontal="left"/>
    </xf>
    <xf numFmtId="0" fontId="1" fillId="2" borderId="0" xfId="0" applyFont="1" applyFill="1" applyAlignment="1">
      <alignment vertical="center"/>
    </xf>
    <xf numFmtId="0" fontId="27" fillId="0" borderId="10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49" fontId="8" fillId="0" borderId="10" xfId="0" applyNumberFormat="1" applyFont="1" applyBorder="1" applyAlignment="1">
      <alignment horizontal="center" vertical="center"/>
    </xf>
    <xf numFmtId="49" fontId="8" fillId="0" borderId="11" xfId="0" applyNumberFormat="1" applyFont="1" applyBorder="1" applyAlignment="1">
      <alignment horizontal="center" vertical="center"/>
    </xf>
    <xf numFmtId="49" fontId="8" fillId="0" borderId="16" xfId="0" applyNumberFormat="1" applyFont="1" applyBorder="1" applyAlignment="1">
      <alignment horizontal="center" vertical="center"/>
    </xf>
    <xf numFmtId="0" fontId="1" fillId="2" borderId="10" xfId="0" applyFont="1" applyFill="1" applyBorder="1" applyAlignment="1">
      <alignment horizontal="left" vertical="top" wrapText="1"/>
    </xf>
    <xf numFmtId="0" fontId="1" fillId="2" borderId="11" xfId="0" applyFont="1" applyFill="1" applyBorder="1" applyAlignment="1">
      <alignment horizontal="left" vertical="top" wrapText="1"/>
    </xf>
    <xf numFmtId="0" fontId="1" fillId="2" borderId="16" xfId="0" applyFont="1" applyFill="1" applyBorder="1" applyAlignment="1">
      <alignment horizontal="left" vertical="top" wrapText="1"/>
    </xf>
    <xf numFmtId="165" fontId="1" fillId="10" borderId="10" xfId="0" applyNumberFormat="1" applyFont="1" applyFill="1" applyBorder="1" applyAlignment="1">
      <alignment horizontal="left" vertical="top" wrapText="1"/>
    </xf>
    <xf numFmtId="165" fontId="1" fillId="10" borderId="16" xfId="0" applyNumberFormat="1" applyFont="1" applyFill="1" applyBorder="1" applyAlignment="1">
      <alignment horizontal="left" vertical="top" wrapText="1"/>
    </xf>
    <xf numFmtId="49" fontId="33" fillId="3" borderId="10" xfId="0" applyNumberFormat="1" applyFont="1" applyFill="1" applyBorder="1" applyAlignment="1">
      <alignment horizontal="left" vertical="top" wrapText="1"/>
    </xf>
    <xf numFmtId="49" fontId="33" fillId="3" borderId="11" xfId="0" applyNumberFormat="1" applyFont="1" applyFill="1" applyBorder="1" applyAlignment="1">
      <alignment horizontal="left" vertical="top" wrapText="1"/>
    </xf>
    <xf numFmtId="49" fontId="33" fillId="3" borderId="16" xfId="0" applyNumberFormat="1" applyFont="1" applyFill="1" applyBorder="1" applyAlignment="1">
      <alignment horizontal="left" vertical="top" wrapText="1"/>
    </xf>
    <xf numFmtId="165" fontId="31" fillId="3" borderId="1" xfId="0" applyNumberFormat="1" applyFont="1" applyFill="1" applyBorder="1" applyAlignment="1">
      <alignment horizontal="center" vertical="top" wrapText="1"/>
    </xf>
    <xf numFmtId="49" fontId="3" fillId="11" borderId="10" xfId="0" applyNumberFormat="1" applyFont="1" applyFill="1" applyBorder="1" applyAlignment="1">
      <alignment horizontal="left" vertical="top" wrapText="1"/>
    </xf>
    <xf numFmtId="49" fontId="3" fillId="11" borderId="11" xfId="0" applyNumberFormat="1" applyFont="1" applyFill="1" applyBorder="1" applyAlignment="1">
      <alignment horizontal="left" vertical="top" wrapText="1"/>
    </xf>
    <xf numFmtId="49" fontId="3" fillId="11" borderId="16" xfId="0" applyNumberFormat="1" applyFont="1" applyFill="1" applyBorder="1" applyAlignment="1">
      <alignment horizontal="left" vertical="top" wrapText="1"/>
    </xf>
    <xf numFmtId="49" fontId="3" fillId="11" borderId="10" xfId="0" applyNumberFormat="1" applyFont="1" applyFill="1" applyBorder="1" applyAlignment="1">
      <alignment horizontal="left" vertical="center" wrapText="1"/>
    </xf>
    <xf numFmtId="49" fontId="3" fillId="11" borderId="11" xfId="0" applyNumberFormat="1" applyFont="1" applyFill="1" applyBorder="1" applyAlignment="1">
      <alignment horizontal="left" vertical="center" wrapText="1"/>
    </xf>
    <xf numFmtId="49" fontId="3" fillId="11" borderId="16" xfId="0" applyNumberFormat="1" applyFont="1" applyFill="1" applyBorder="1" applyAlignment="1">
      <alignment horizontal="left" vertical="center" wrapText="1"/>
    </xf>
    <xf numFmtId="0" fontId="2" fillId="6" borderId="10" xfId="0" applyFont="1" applyFill="1" applyBorder="1" applyAlignment="1">
      <alignment horizontal="left" vertical="top" wrapText="1"/>
    </xf>
    <xf numFmtId="0" fontId="2" fillId="6" borderId="11" xfId="0" applyFont="1" applyFill="1" applyBorder="1" applyAlignment="1">
      <alignment horizontal="left" vertical="top" wrapText="1"/>
    </xf>
    <xf numFmtId="0" fontId="2" fillId="6" borderId="16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8" xfId="0" applyFont="1" applyBorder="1" applyAlignment="1">
      <alignment horizontal="left" vertical="top" wrapText="1"/>
    </xf>
    <xf numFmtId="165" fontId="1" fillId="3" borderId="38" xfId="0" applyNumberFormat="1" applyFont="1" applyFill="1" applyBorder="1" applyAlignment="1">
      <alignment horizontal="left" vertical="top" wrapText="1"/>
    </xf>
    <xf numFmtId="165" fontId="1" fillId="3" borderId="39" xfId="0" applyNumberFormat="1" applyFont="1" applyFill="1" applyBorder="1" applyAlignment="1">
      <alignment horizontal="left" vertical="top" wrapText="1"/>
    </xf>
    <xf numFmtId="165" fontId="1" fillId="3" borderId="35" xfId="0" applyNumberFormat="1" applyFont="1" applyFill="1" applyBorder="1" applyAlignment="1">
      <alignment horizontal="left" vertical="top" wrapText="1"/>
    </xf>
    <xf numFmtId="165" fontId="1" fillId="3" borderId="36" xfId="0" applyNumberFormat="1" applyFont="1" applyFill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6" fillId="0" borderId="11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0" fontId="6" fillId="0" borderId="15" xfId="0" applyFont="1" applyBorder="1" applyAlignment="1">
      <alignment horizontal="left" vertical="top" wrapText="1"/>
    </xf>
    <xf numFmtId="0" fontId="6" fillId="0" borderId="55" xfId="0" applyFont="1" applyBorder="1" applyAlignment="1">
      <alignment horizontal="left"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/>
    </xf>
    <xf numFmtId="164" fontId="4" fillId="2" borderId="4" xfId="0" applyNumberFormat="1" applyFont="1" applyFill="1" applyBorder="1" applyAlignment="1">
      <alignment horizontal="center" vertical="top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165" fontId="2" fillId="3" borderId="15" xfId="0" applyNumberFormat="1" applyFont="1" applyFill="1" applyBorder="1" applyAlignment="1">
      <alignment horizontal="left" vertical="top" wrapText="1"/>
    </xf>
    <xf numFmtId="0" fontId="6" fillId="0" borderId="19" xfId="0" applyFont="1" applyBorder="1" applyAlignment="1">
      <alignment horizontal="left" vertical="top" wrapText="1"/>
    </xf>
    <xf numFmtId="0" fontId="1" fillId="0" borderId="26" xfId="0" applyFont="1" applyBorder="1" applyAlignment="1">
      <alignment horizontal="left" vertical="top" wrapText="1"/>
    </xf>
    <xf numFmtId="0" fontId="1" fillId="0" borderId="53" xfId="0" applyFont="1" applyBorder="1" applyAlignment="1">
      <alignment horizontal="left" vertical="top" wrapText="1"/>
    </xf>
    <xf numFmtId="165" fontId="1" fillId="3" borderId="48" xfId="0" applyNumberFormat="1" applyFont="1" applyFill="1" applyBorder="1" applyAlignment="1">
      <alignment horizontal="left" vertical="top" wrapText="1"/>
    </xf>
    <xf numFmtId="165" fontId="1" fillId="3" borderId="19" xfId="0" applyNumberFormat="1" applyFont="1" applyFill="1" applyBorder="1" applyAlignment="1">
      <alignment horizontal="left" vertical="top" wrapText="1"/>
    </xf>
    <xf numFmtId="165" fontId="1" fillId="3" borderId="20" xfId="0" applyNumberFormat="1" applyFont="1" applyFill="1" applyBorder="1" applyAlignment="1">
      <alignment horizontal="left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42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6" fillId="0" borderId="10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164" fontId="1" fillId="3" borderId="10" xfId="0" applyNumberFormat="1" applyFont="1" applyFill="1" applyBorder="1" applyAlignment="1">
      <alignment horizontal="left" vertical="top" wrapText="1"/>
    </xf>
    <xf numFmtId="164" fontId="1" fillId="3" borderId="16" xfId="0" applyNumberFormat="1" applyFont="1" applyFill="1" applyBorder="1" applyAlignment="1">
      <alignment horizontal="left" vertical="top" wrapText="1"/>
    </xf>
    <xf numFmtId="0" fontId="2" fillId="2" borderId="0" xfId="0" applyFont="1" applyFill="1" applyAlignment="1">
      <alignment vertical="center"/>
    </xf>
    <xf numFmtId="0" fontId="2" fillId="0" borderId="6" xfId="0" applyFont="1" applyBorder="1"/>
    <xf numFmtId="0" fontId="1" fillId="0" borderId="6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165" fontId="2" fillId="3" borderId="38" xfId="0" applyNumberFormat="1" applyFont="1" applyFill="1" applyBorder="1" applyAlignment="1">
      <alignment horizontal="left" vertical="top" wrapText="1"/>
    </xf>
    <xf numFmtId="165" fontId="2" fillId="3" borderId="39" xfId="0" applyNumberFormat="1" applyFont="1" applyFill="1" applyBorder="1" applyAlignment="1">
      <alignment horizontal="left" vertical="top" wrapText="1"/>
    </xf>
    <xf numFmtId="165" fontId="1" fillId="3" borderId="33" xfId="0" applyNumberFormat="1" applyFont="1" applyFill="1" applyBorder="1" applyAlignment="1">
      <alignment horizontal="left" vertical="top" wrapText="1"/>
    </xf>
    <xf numFmtId="165" fontId="1" fillId="3" borderId="34" xfId="0" applyNumberFormat="1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vertical="top" wrapText="1"/>
    </xf>
    <xf numFmtId="165" fontId="1" fillId="3" borderId="1" xfId="0" applyNumberFormat="1" applyFont="1" applyFill="1" applyBorder="1" applyAlignment="1">
      <alignment vertical="top" wrapText="1"/>
    </xf>
    <xf numFmtId="0" fontId="1" fillId="0" borderId="10" xfId="0" applyFont="1" applyBorder="1" applyAlignment="1">
      <alignment horizontal="left" vertical="top" wrapText="1"/>
    </xf>
    <xf numFmtId="165" fontId="2" fillId="3" borderId="50" xfId="0" applyNumberFormat="1" applyFont="1" applyFill="1" applyBorder="1" applyAlignment="1">
      <alignment horizontal="left" vertical="top" wrapText="1"/>
    </xf>
    <xf numFmtId="165" fontId="2" fillId="3" borderId="51" xfId="0" applyNumberFormat="1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top" wrapText="1"/>
    </xf>
    <xf numFmtId="165" fontId="2" fillId="3" borderId="48" xfId="0" applyNumberFormat="1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left" vertical="top" wrapText="1"/>
    </xf>
    <xf numFmtId="164" fontId="6" fillId="2" borderId="1" xfId="0" applyNumberFormat="1" applyFont="1" applyFill="1" applyBorder="1" applyAlignment="1">
      <alignment vertical="top" wrapText="1"/>
    </xf>
    <xf numFmtId="0" fontId="5" fillId="0" borderId="6" xfId="0" applyFont="1" applyBorder="1"/>
    <xf numFmtId="0" fontId="3" fillId="0" borderId="6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3" fillId="0" borderId="4" xfId="0" applyFont="1" applyBorder="1" applyAlignment="1">
      <alignment horizontal="center" vertical="top"/>
    </xf>
    <xf numFmtId="165" fontId="1" fillId="3" borderId="14" xfId="0" applyNumberFormat="1" applyFont="1" applyFill="1" applyBorder="1" applyAlignment="1">
      <alignment horizontal="left" vertical="top" wrapText="1"/>
    </xf>
    <xf numFmtId="165" fontId="1" fillId="3" borderId="15" xfId="0" applyNumberFormat="1" applyFont="1" applyFill="1" applyBorder="1" applyAlignment="1">
      <alignment horizontal="left" vertical="top" wrapText="1"/>
    </xf>
    <xf numFmtId="164" fontId="6" fillId="2" borderId="10" xfId="0" applyNumberFormat="1" applyFont="1" applyFill="1" applyBorder="1" applyAlignment="1">
      <alignment horizontal="left" vertical="top" wrapText="1"/>
    </xf>
    <xf numFmtId="164" fontId="6" fillId="2" borderId="11" xfId="0" applyNumberFormat="1" applyFont="1" applyFill="1" applyBorder="1" applyAlignment="1">
      <alignment horizontal="left" vertical="top" wrapText="1"/>
    </xf>
    <xf numFmtId="164" fontId="6" fillId="2" borderId="12" xfId="0" applyNumberFormat="1" applyFont="1" applyFill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left" vertical="top" wrapText="1"/>
    </xf>
    <xf numFmtId="164" fontId="6" fillId="2" borderId="10" xfId="0" applyNumberFormat="1" applyFont="1" applyFill="1" applyBorder="1" applyAlignment="1">
      <alignment vertical="top" wrapText="1"/>
    </xf>
    <xf numFmtId="164" fontId="6" fillId="2" borderId="11" xfId="0" applyNumberFormat="1" applyFont="1" applyFill="1" applyBorder="1" applyAlignment="1">
      <alignment vertical="top" wrapText="1"/>
    </xf>
    <xf numFmtId="164" fontId="6" fillId="2" borderId="12" xfId="0" applyNumberFormat="1" applyFont="1" applyFill="1" applyBorder="1" applyAlignment="1">
      <alignment vertical="top" wrapText="1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10" fillId="0" borderId="10" xfId="0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K44"/>
  <sheetViews>
    <sheetView view="pageBreakPreview" topLeftCell="A25" zoomScale="85" zoomScaleNormal="100" zoomScaleSheetLayoutView="85" workbookViewId="0">
      <selection activeCell="E25" sqref="E25"/>
    </sheetView>
  </sheetViews>
  <sheetFormatPr defaultRowHeight="18.75" x14ac:dyDescent="0.3"/>
  <cols>
    <col min="1" max="1" width="8" style="119" customWidth="1"/>
    <col min="2" max="2" width="9.140625" style="118"/>
    <col min="3" max="3" width="31.42578125" style="118" customWidth="1"/>
    <col min="4" max="4" width="12.7109375" style="118" customWidth="1"/>
    <col min="5" max="5" width="48" style="118" customWidth="1"/>
    <col min="6" max="6" width="12.7109375" style="118" customWidth="1"/>
    <col min="7" max="7" width="16.7109375" style="126" customWidth="1"/>
    <col min="8" max="10" width="9.140625" style="118"/>
    <col min="11" max="11" width="55.5703125" style="118" customWidth="1"/>
    <col min="12" max="16384" width="9.140625" style="118"/>
  </cols>
  <sheetData>
    <row r="2" spans="1:11" x14ac:dyDescent="0.3">
      <c r="B2" s="316" t="s">
        <v>0</v>
      </c>
      <c r="C2" s="316"/>
      <c r="D2" s="316"/>
      <c r="E2" s="316"/>
      <c r="F2" s="316"/>
      <c r="G2" s="316"/>
      <c r="H2" s="316"/>
      <c r="I2" s="316"/>
      <c r="J2" s="316"/>
      <c r="K2" s="316"/>
    </row>
    <row r="3" spans="1:11" x14ac:dyDescent="0.3">
      <c r="B3" s="316" t="s">
        <v>1</v>
      </c>
      <c r="C3" s="316"/>
      <c r="D3" s="316"/>
      <c r="E3" s="316"/>
      <c r="F3" s="316"/>
      <c r="G3" s="316"/>
      <c r="H3" s="316"/>
      <c r="I3" s="316"/>
      <c r="J3" s="316"/>
      <c r="K3" s="316"/>
    </row>
    <row r="4" spans="1:11" x14ac:dyDescent="0.3">
      <c r="B4" s="316" t="s">
        <v>2</v>
      </c>
      <c r="C4" s="316"/>
      <c r="D4" s="316"/>
      <c r="E4" s="316"/>
      <c r="F4" s="316"/>
      <c r="G4" s="316"/>
      <c r="H4" s="316"/>
      <c r="I4" s="316"/>
      <c r="J4" s="316"/>
      <c r="K4" s="316"/>
    </row>
    <row r="6" spans="1:11" ht="18.75" customHeight="1" x14ac:dyDescent="0.3">
      <c r="A6" s="272" t="s">
        <v>3</v>
      </c>
      <c r="B6" s="273" t="s">
        <v>4</v>
      </c>
      <c r="C6" s="273"/>
      <c r="D6" s="273"/>
      <c r="E6" s="274" t="s">
        <v>6</v>
      </c>
      <c r="F6" s="274"/>
      <c r="G6" s="275" t="s">
        <v>8</v>
      </c>
      <c r="H6" s="276" t="s">
        <v>10</v>
      </c>
      <c r="I6" s="276"/>
      <c r="J6" s="276"/>
      <c r="K6" s="276"/>
    </row>
    <row r="7" spans="1:11" ht="37.5" x14ac:dyDescent="0.3">
      <c r="A7" s="272"/>
      <c r="B7" s="276" t="s">
        <v>7</v>
      </c>
      <c r="C7" s="276"/>
      <c r="D7" s="121" t="s">
        <v>24</v>
      </c>
      <c r="E7" s="277" t="s">
        <v>7</v>
      </c>
      <c r="F7" s="121" t="s">
        <v>24</v>
      </c>
      <c r="G7" s="275"/>
      <c r="H7" s="276"/>
      <c r="I7" s="276"/>
      <c r="J7" s="276"/>
      <c r="K7" s="276"/>
    </row>
    <row r="8" spans="1:11" x14ac:dyDescent="0.3">
      <c r="A8" s="272"/>
      <c r="B8" s="276"/>
      <c r="C8" s="276"/>
      <c r="D8" s="152" t="s">
        <v>5</v>
      </c>
      <c r="E8" s="277"/>
      <c r="F8" s="152" t="s">
        <v>5</v>
      </c>
      <c r="G8" s="123" t="s">
        <v>9</v>
      </c>
      <c r="H8" s="276"/>
      <c r="I8" s="276"/>
      <c r="J8" s="276"/>
      <c r="K8" s="276"/>
    </row>
    <row r="9" spans="1:11" ht="20.25" x14ac:dyDescent="0.3">
      <c r="A9" s="269" t="s">
        <v>120</v>
      </c>
      <c r="B9" s="270"/>
      <c r="C9" s="270"/>
      <c r="D9" s="270"/>
      <c r="E9" s="270"/>
      <c r="F9" s="270"/>
      <c r="G9" s="270"/>
      <c r="H9" s="270"/>
      <c r="I9" s="270"/>
      <c r="J9" s="270"/>
      <c r="K9" s="271"/>
    </row>
    <row r="10" spans="1:11" ht="64.5" customHeight="1" x14ac:dyDescent="0.3">
      <c r="A10" s="154">
        <v>1</v>
      </c>
      <c r="B10" s="291" t="s">
        <v>116</v>
      </c>
      <c r="C10" s="311"/>
      <c r="D10" s="312">
        <v>29903.9</v>
      </c>
      <c r="E10" s="129" t="s">
        <v>115</v>
      </c>
      <c r="F10" s="21">
        <f>+F11+F12+F13+F14+F15</f>
        <v>52549.46</v>
      </c>
      <c r="G10" s="128">
        <f>+F10-D10</f>
        <v>22645.559999999998</v>
      </c>
      <c r="H10" s="313" t="s">
        <v>114</v>
      </c>
      <c r="I10" s="314"/>
      <c r="J10" s="314"/>
      <c r="K10" s="315"/>
    </row>
    <row r="11" spans="1:11" ht="126.75" customHeight="1" x14ac:dyDescent="0.3">
      <c r="A11" s="147"/>
      <c r="B11" s="293"/>
      <c r="C11" s="292"/>
      <c r="D11" s="294"/>
      <c r="E11" s="130" t="s">
        <v>126</v>
      </c>
      <c r="F11" s="13">
        <v>14423</v>
      </c>
      <c r="G11" s="128"/>
      <c r="H11" s="307" t="s">
        <v>135</v>
      </c>
      <c r="I11" s="308"/>
      <c r="J11" s="308"/>
      <c r="K11" s="309"/>
    </row>
    <row r="12" spans="1:11" ht="149.25" customHeight="1" x14ac:dyDescent="0.3">
      <c r="A12" s="147"/>
      <c r="B12" s="144"/>
      <c r="C12" s="145"/>
      <c r="D12" s="294"/>
      <c r="E12" s="130" t="s">
        <v>127</v>
      </c>
      <c r="F12" s="13">
        <v>1195</v>
      </c>
      <c r="G12" s="128"/>
      <c r="H12" s="307" t="s">
        <v>138</v>
      </c>
      <c r="I12" s="308"/>
      <c r="J12" s="308"/>
      <c r="K12" s="309"/>
    </row>
    <row r="13" spans="1:11" ht="150" customHeight="1" x14ac:dyDescent="0.3">
      <c r="A13" s="147"/>
      <c r="B13" s="144"/>
      <c r="C13" s="145"/>
      <c r="D13" s="294"/>
      <c r="E13" s="130" t="s">
        <v>128</v>
      </c>
      <c r="F13" s="13">
        <v>14285.9</v>
      </c>
      <c r="G13" s="128"/>
      <c r="H13" s="307" t="s">
        <v>137</v>
      </c>
      <c r="I13" s="308"/>
      <c r="J13" s="308"/>
      <c r="K13" s="309"/>
    </row>
    <row r="14" spans="1:11" ht="164.25" customHeight="1" x14ac:dyDescent="0.3">
      <c r="A14" s="148"/>
      <c r="B14" s="146"/>
      <c r="C14" s="101"/>
      <c r="D14" s="305"/>
      <c r="E14" s="130" t="s">
        <v>129</v>
      </c>
      <c r="F14" s="33">
        <v>5555.56</v>
      </c>
      <c r="G14" s="128">
        <f t="shared" ref="G14:G19" si="0">+F14</f>
        <v>5555.56</v>
      </c>
      <c r="H14" s="307" t="s">
        <v>136</v>
      </c>
      <c r="I14" s="281"/>
      <c r="J14" s="281"/>
      <c r="K14" s="282"/>
    </row>
    <row r="15" spans="1:11" ht="112.5" x14ac:dyDescent="0.3">
      <c r="A15" s="147"/>
      <c r="B15" s="144"/>
      <c r="C15" s="145"/>
      <c r="D15" s="294"/>
      <c r="E15" s="149" t="s">
        <v>141</v>
      </c>
      <c r="F15" s="33">
        <f>+F16+F17</f>
        <v>17090</v>
      </c>
      <c r="G15" s="153">
        <f t="shared" si="0"/>
        <v>17090</v>
      </c>
      <c r="H15" s="301" t="s">
        <v>142</v>
      </c>
      <c r="I15" s="302"/>
      <c r="J15" s="302"/>
      <c r="K15" s="306"/>
    </row>
    <row r="16" spans="1:11" ht="37.5" x14ac:dyDescent="0.3">
      <c r="A16" s="147"/>
      <c r="B16" s="144"/>
      <c r="C16" s="145"/>
      <c r="D16" s="294"/>
      <c r="E16" s="137" t="s">
        <v>130</v>
      </c>
      <c r="F16" s="139">
        <v>10890</v>
      </c>
      <c r="G16" s="140">
        <f t="shared" si="0"/>
        <v>10890</v>
      </c>
      <c r="H16" s="307" t="s">
        <v>132</v>
      </c>
      <c r="I16" s="308"/>
      <c r="J16" s="308"/>
      <c r="K16" s="309"/>
    </row>
    <row r="17" spans="1:11" ht="27" customHeight="1" x14ac:dyDescent="0.3">
      <c r="A17" s="148"/>
      <c r="B17" s="146"/>
      <c r="C17" s="101"/>
      <c r="D17" s="305"/>
      <c r="E17" s="137" t="s">
        <v>131</v>
      </c>
      <c r="F17" s="139">
        <v>6200</v>
      </c>
      <c r="G17" s="140">
        <f t="shared" si="0"/>
        <v>6200</v>
      </c>
      <c r="H17" s="307" t="s">
        <v>132</v>
      </c>
      <c r="I17" s="308"/>
      <c r="J17" s="308"/>
      <c r="K17" s="309"/>
    </row>
    <row r="18" spans="1:11" ht="123" customHeight="1" x14ac:dyDescent="0.3">
      <c r="A18" s="141">
        <v>2</v>
      </c>
      <c r="B18" s="286"/>
      <c r="C18" s="287"/>
      <c r="D18" s="138"/>
      <c r="E18" s="43" t="s">
        <v>117</v>
      </c>
      <c r="F18" s="35">
        <v>13140.17</v>
      </c>
      <c r="G18" s="131">
        <f t="shared" si="0"/>
        <v>13140.17</v>
      </c>
      <c r="H18" s="310" t="s">
        <v>133</v>
      </c>
      <c r="I18" s="310"/>
      <c r="J18" s="310"/>
      <c r="K18" s="310"/>
    </row>
    <row r="19" spans="1:11" ht="18.75" customHeight="1" x14ac:dyDescent="0.3">
      <c r="A19" s="289">
        <v>3</v>
      </c>
      <c r="B19" s="291" t="s">
        <v>112</v>
      </c>
      <c r="C19" s="292"/>
      <c r="D19" s="294"/>
      <c r="E19" s="295" t="s">
        <v>134</v>
      </c>
      <c r="F19" s="296">
        <f>14135+8165</f>
        <v>22300</v>
      </c>
      <c r="G19" s="297">
        <f t="shared" si="0"/>
        <v>22300</v>
      </c>
      <c r="H19" s="299" t="s">
        <v>139</v>
      </c>
      <c r="I19" s="300"/>
      <c r="J19" s="300"/>
      <c r="K19" s="300"/>
    </row>
    <row r="20" spans="1:11" ht="338.25" customHeight="1" x14ac:dyDescent="0.3">
      <c r="A20" s="290"/>
      <c r="B20" s="293"/>
      <c r="C20" s="292"/>
      <c r="D20" s="294"/>
      <c r="E20" s="295"/>
      <c r="F20" s="296"/>
      <c r="G20" s="298"/>
      <c r="H20" s="301"/>
      <c r="I20" s="302"/>
      <c r="J20" s="302"/>
      <c r="K20" s="302"/>
    </row>
    <row r="21" spans="1:11" ht="194.25" customHeight="1" x14ac:dyDescent="0.3">
      <c r="A21" s="141">
        <v>4</v>
      </c>
      <c r="B21" s="303" t="s">
        <v>109</v>
      </c>
      <c r="C21" s="303"/>
      <c r="D21" s="138">
        <v>3203</v>
      </c>
      <c r="E21" s="13" t="s">
        <v>109</v>
      </c>
      <c r="F21" s="13">
        <v>8217.5</v>
      </c>
      <c r="G21" s="128">
        <f>+F21-D21</f>
        <v>5014.5</v>
      </c>
      <c r="H21" s="304" t="s">
        <v>111</v>
      </c>
      <c r="I21" s="304"/>
      <c r="J21" s="304"/>
      <c r="K21" s="304"/>
    </row>
    <row r="22" spans="1:11" ht="149.25" customHeight="1" x14ac:dyDescent="0.3">
      <c r="A22" s="141">
        <v>5</v>
      </c>
      <c r="B22" s="256" t="s">
        <v>118</v>
      </c>
      <c r="C22" s="257"/>
      <c r="D22" s="138">
        <v>900</v>
      </c>
      <c r="E22" s="155" t="s">
        <v>118</v>
      </c>
      <c r="F22" s="33">
        <v>2197.3000000000002</v>
      </c>
      <c r="G22" s="128">
        <f>+F22-D22</f>
        <v>1297.3000000000002</v>
      </c>
      <c r="H22" s="280" t="s">
        <v>119</v>
      </c>
      <c r="I22" s="281"/>
      <c r="J22" s="281"/>
      <c r="K22" s="282"/>
    </row>
    <row r="23" spans="1:11" ht="150" x14ac:dyDescent="0.3">
      <c r="A23" s="141">
        <v>6</v>
      </c>
      <c r="B23" s="286"/>
      <c r="C23" s="287"/>
      <c r="D23" s="122"/>
      <c r="E23" s="27" t="s">
        <v>110</v>
      </c>
      <c r="F23" s="10">
        <v>2500</v>
      </c>
      <c r="G23" s="124">
        <f>+F23-D23</f>
        <v>2500</v>
      </c>
      <c r="H23" s="288" t="s">
        <v>140</v>
      </c>
      <c r="I23" s="288"/>
      <c r="J23" s="288"/>
      <c r="K23" s="288"/>
    </row>
    <row r="24" spans="1:11" ht="129" customHeight="1" x14ac:dyDescent="0.3">
      <c r="A24" s="141">
        <v>7</v>
      </c>
      <c r="B24" s="150"/>
      <c r="C24" s="151"/>
      <c r="D24" s="122"/>
      <c r="E24" s="36" t="s">
        <v>108</v>
      </c>
      <c r="F24" s="10">
        <v>1043.9000000000001</v>
      </c>
      <c r="G24" s="124">
        <f>+F24-D24</f>
        <v>1043.9000000000001</v>
      </c>
      <c r="H24" s="258" t="s">
        <v>113</v>
      </c>
      <c r="I24" s="259"/>
      <c r="J24" s="259"/>
      <c r="K24" s="260"/>
    </row>
    <row r="25" spans="1:11" ht="117.75" customHeight="1" x14ac:dyDescent="0.3">
      <c r="A25" s="141">
        <v>8</v>
      </c>
      <c r="B25" s="256" t="s">
        <v>146</v>
      </c>
      <c r="C25" s="257"/>
      <c r="D25" s="10">
        <v>18144.599999999999</v>
      </c>
      <c r="E25" s="158" t="s">
        <v>146</v>
      </c>
      <c r="F25" s="10">
        <f>18144.6+18144.6</f>
        <v>36289.199999999997</v>
      </c>
      <c r="G25" s="124">
        <f t="shared" ref="G25:G28" si="1">+F25-D25</f>
        <v>18144.599999999999</v>
      </c>
      <c r="H25" s="258" t="s">
        <v>147</v>
      </c>
      <c r="I25" s="259"/>
      <c r="J25" s="259"/>
      <c r="K25" s="260"/>
    </row>
    <row r="26" spans="1:11" ht="114" customHeight="1" x14ac:dyDescent="0.3">
      <c r="A26" s="141">
        <v>9</v>
      </c>
      <c r="B26" s="256" t="s">
        <v>143</v>
      </c>
      <c r="C26" s="257"/>
      <c r="D26" s="10">
        <v>893</v>
      </c>
      <c r="E26" s="158" t="s">
        <v>143</v>
      </c>
      <c r="F26" s="10">
        <f>893+1428.9</f>
        <v>2321.9</v>
      </c>
      <c r="G26" s="124">
        <f t="shared" si="1"/>
        <v>1428.9</v>
      </c>
      <c r="H26" s="258" t="s">
        <v>148</v>
      </c>
      <c r="I26" s="259"/>
      <c r="J26" s="259"/>
      <c r="K26" s="260"/>
    </row>
    <row r="27" spans="1:11" ht="127.5" customHeight="1" x14ac:dyDescent="0.3">
      <c r="A27" s="141">
        <v>10</v>
      </c>
      <c r="B27" s="256" t="s">
        <v>144</v>
      </c>
      <c r="C27" s="257"/>
      <c r="D27" s="10">
        <v>2584.1999999999998</v>
      </c>
      <c r="E27" s="158" t="s">
        <v>144</v>
      </c>
      <c r="F27" s="10">
        <f>2584.2+4134.6</f>
        <v>6718.8</v>
      </c>
      <c r="G27" s="124">
        <f t="shared" si="1"/>
        <v>4134.6000000000004</v>
      </c>
      <c r="H27" s="258" t="s">
        <v>149</v>
      </c>
      <c r="I27" s="259"/>
      <c r="J27" s="259"/>
      <c r="K27" s="260"/>
    </row>
    <row r="28" spans="1:11" ht="114.75" customHeight="1" x14ac:dyDescent="0.3">
      <c r="A28" s="141">
        <v>11</v>
      </c>
      <c r="B28" s="256" t="s">
        <v>145</v>
      </c>
      <c r="C28" s="257"/>
      <c r="D28" s="156">
        <f>87.2+7.9+138.8</f>
        <v>233.90000000000003</v>
      </c>
      <c r="E28" s="157" t="s">
        <v>145</v>
      </c>
      <c r="F28" s="156">
        <f>87.2+7.9+138.8+139.6+222</f>
        <v>595.5</v>
      </c>
      <c r="G28" s="124">
        <f t="shared" si="1"/>
        <v>361.59999999999997</v>
      </c>
      <c r="H28" s="258" t="s">
        <v>150</v>
      </c>
      <c r="I28" s="259"/>
      <c r="J28" s="259"/>
      <c r="K28" s="260"/>
    </row>
    <row r="29" spans="1:11" ht="24.75" customHeight="1" x14ac:dyDescent="0.3">
      <c r="A29" s="263" t="s">
        <v>123</v>
      </c>
      <c r="B29" s="264"/>
      <c r="C29" s="264"/>
      <c r="D29" s="264"/>
      <c r="E29" s="265"/>
      <c r="F29" s="142"/>
      <c r="G29" s="143">
        <f>+G10+G18+G19+G21+G22+G23+G24+G25+G26+G27+G28</f>
        <v>92011.13</v>
      </c>
      <c r="H29" s="266"/>
      <c r="I29" s="267"/>
      <c r="J29" s="267"/>
      <c r="K29" s="268"/>
    </row>
    <row r="30" spans="1:11" ht="29.25" customHeight="1" x14ac:dyDescent="0.3">
      <c r="A30" s="269" t="s">
        <v>121</v>
      </c>
      <c r="B30" s="270"/>
      <c r="C30" s="270"/>
      <c r="D30" s="270"/>
      <c r="E30" s="270"/>
      <c r="F30" s="270"/>
      <c r="G30" s="270"/>
      <c r="H30" s="270"/>
      <c r="I30" s="270"/>
      <c r="J30" s="270"/>
      <c r="K30" s="271"/>
    </row>
    <row r="31" spans="1:11" ht="44.25" customHeight="1" x14ac:dyDescent="0.3">
      <c r="A31" s="272" t="s">
        <v>3</v>
      </c>
      <c r="B31" s="273" t="s">
        <v>4</v>
      </c>
      <c r="C31" s="273"/>
      <c r="D31" s="273"/>
      <c r="E31" s="274" t="s">
        <v>6</v>
      </c>
      <c r="F31" s="274"/>
      <c r="G31" s="275" t="s">
        <v>8</v>
      </c>
      <c r="H31" s="276" t="s">
        <v>10</v>
      </c>
      <c r="I31" s="276"/>
      <c r="J31" s="276"/>
      <c r="K31" s="276"/>
    </row>
    <row r="32" spans="1:11" ht="22.5" customHeight="1" x14ac:dyDescent="0.3">
      <c r="A32" s="272"/>
      <c r="B32" s="276" t="s">
        <v>7</v>
      </c>
      <c r="C32" s="276"/>
      <c r="D32" s="121" t="s">
        <v>122</v>
      </c>
      <c r="E32" s="277" t="s">
        <v>7</v>
      </c>
      <c r="F32" s="121" t="s">
        <v>122</v>
      </c>
      <c r="G32" s="275"/>
      <c r="H32" s="276"/>
      <c r="I32" s="276"/>
      <c r="J32" s="276"/>
      <c r="K32" s="276"/>
    </row>
    <row r="33" spans="1:11" ht="41.25" customHeight="1" x14ac:dyDescent="0.3">
      <c r="A33" s="272"/>
      <c r="B33" s="276"/>
      <c r="C33" s="276"/>
      <c r="D33" s="152" t="s">
        <v>5</v>
      </c>
      <c r="E33" s="277"/>
      <c r="F33" s="152" t="s">
        <v>5</v>
      </c>
      <c r="G33" s="123" t="s">
        <v>9</v>
      </c>
      <c r="H33" s="276"/>
      <c r="I33" s="276"/>
      <c r="J33" s="276"/>
      <c r="K33" s="276"/>
    </row>
    <row r="34" spans="1:11" ht="105.75" customHeight="1" x14ac:dyDescent="0.3">
      <c r="A34" s="141">
        <v>1</v>
      </c>
      <c r="B34" s="278" t="s">
        <v>116</v>
      </c>
      <c r="C34" s="279"/>
      <c r="D34" s="138">
        <v>0</v>
      </c>
      <c r="E34" s="129" t="s">
        <v>115</v>
      </c>
      <c r="F34" s="21">
        <v>52549.5</v>
      </c>
      <c r="G34" s="21">
        <v>52549.5</v>
      </c>
      <c r="H34" s="280" t="s">
        <v>124</v>
      </c>
      <c r="I34" s="281"/>
      <c r="J34" s="281"/>
      <c r="K34" s="282"/>
    </row>
    <row r="35" spans="1:11" ht="27.75" customHeight="1" x14ac:dyDescent="0.3">
      <c r="A35" s="283" t="s">
        <v>125</v>
      </c>
      <c r="B35" s="284"/>
      <c r="C35" s="284"/>
      <c r="D35" s="284"/>
      <c r="E35" s="285"/>
      <c r="F35" s="138"/>
      <c r="G35" s="124">
        <f>+G34</f>
        <v>52549.5</v>
      </c>
      <c r="H35" s="253"/>
      <c r="I35" s="254"/>
      <c r="J35" s="254"/>
      <c r="K35" s="255"/>
    </row>
    <row r="36" spans="1:11" ht="27.75" customHeight="1" x14ac:dyDescent="0.3">
      <c r="A36" s="134"/>
      <c r="B36" s="134"/>
      <c r="C36" s="134"/>
      <c r="D36" s="134"/>
      <c r="E36" s="134"/>
      <c r="F36" s="132"/>
      <c r="G36" s="133"/>
      <c r="H36" s="135"/>
      <c r="I36" s="135"/>
      <c r="J36" s="135"/>
      <c r="K36" s="135"/>
    </row>
    <row r="37" spans="1:11" ht="15" customHeight="1" x14ac:dyDescent="0.3">
      <c r="A37" s="261" t="s">
        <v>12</v>
      </c>
      <c r="B37" s="261"/>
      <c r="C37" s="261"/>
      <c r="D37" s="261"/>
      <c r="E37" s="136"/>
      <c r="F37" s="136"/>
      <c r="G37" s="262" t="s">
        <v>13</v>
      </c>
      <c r="H37" s="262"/>
      <c r="I37" s="262"/>
      <c r="J37" s="262"/>
      <c r="K37" s="262"/>
    </row>
    <row r="38" spans="1:11" x14ac:dyDescent="0.3">
      <c r="G38" s="125"/>
    </row>
    <row r="41" spans="1:11" x14ac:dyDescent="0.3">
      <c r="E41" s="127"/>
    </row>
    <row r="43" spans="1:11" x14ac:dyDescent="0.3">
      <c r="D43" s="120"/>
      <c r="F43" s="120"/>
    </row>
    <row r="44" spans="1:11" x14ac:dyDescent="0.3">
      <c r="E44"/>
    </row>
  </sheetData>
  <mergeCells count="62">
    <mergeCell ref="B2:K2"/>
    <mergeCell ref="B3:K3"/>
    <mergeCell ref="B4:K4"/>
    <mergeCell ref="A6:A8"/>
    <mergeCell ref="B6:D6"/>
    <mergeCell ref="E6:F6"/>
    <mergeCell ref="G6:G7"/>
    <mergeCell ref="H6:K8"/>
    <mergeCell ref="B7:C8"/>
    <mergeCell ref="E7:E8"/>
    <mergeCell ref="A9:K9"/>
    <mergeCell ref="B10:C11"/>
    <mergeCell ref="D10:D14"/>
    <mergeCell ref="H10:K10"/>
    <mergeCell ref="H11:K11"/>
    <mergeCell ref="H12:K12"/>
    <mergeCell ref="H13:K13"/>
    <mergeCell ref="H14:K14"/>
    <mergeCell ref="D15:D17"/>
    <mergeCell ref="H15:K15"/>
    <mergeCell ref="H16:K16"/>
    <mergeCell ref="H17:K17"/>
    <mergeCell ref="B18:C18"/>
    <mergeCell ref="H18:K18"/>
    <mergeCell ref="B23:C23"/>
    <mergeCell ref="H23:K23"/>
    <mergeCell ref="A19:A20"/>
    <mergeCell ref="B19:C20"/>
    <mergeCell ref="D19:D20"/>
    <mergeCell ref="E19:E20"/>
    <mergeCell ref="F19:F20"/>
    <mergeCell ref="G19:G20"/>
    <mergeCell ref="H19:K20"/>
    <mergeCell ref="B21:C21"/>
    <mergeCell ref="H21:K21"/>
    <mergeCell ref="B22:C22"/>
    <mergeCell ref="H22:K22"/>
    <mergeCell ref="A37:D37"/>
    <mergeCell ref="G37:K37"/>
    <mergeCell ref="H24:K24"/>
    <mergeCell ref="A29:E29"/>
    <mergeCell ref="H29:K29"/>
    <mergeCell ref="A30:K30"/>
    <mergeCell ref="A31:A33"/>
    <mergeCell ref="B31:D31"/>
    <mergeCell ref="E31:F31"/>
    <mergeCell ref="G31:G32"/>
    <mergeCell ref="H31:K33"/>
    <mergeCell ref="B32:C33"/>
    <mergeCell ref="E32:E33"/>
    <mergeCell ref="B34:C34"/>
    <mergeCell ref="H34:K34"/>
    <mergeCell ref="A35:E35"/>
    <mergeCell ref="H35:K35"/>
    <mergeCell ref="B25:C25"/>
    <mergeCell ref="H25:K25"/>
    <mergeCell ref="H26:K26"/>
    <mergeCell ref="H27:K27"/>
    <mergeCell ref="H28:K28"/>
    <mergeCell ref="B26:C26"/>
    <mergeCell ref="B27:C27"/>
    <mergeCell ref="B28:C28"/>
  </mergeCells>
  <pageMargins left="0.9055118110236221" right="0.19685039370078741" top="0.70866141732283472" bottom="0" header="0" footer="0"/>
  <pageSetup paperSize="9" scale="58" orientation="landscape" verticalDpi="0" r:id="rId1"/>
  <rowBreaks count="3" manualBreakCount="3">
    <brk id="14" max="10" man="1"/>
    <brk id="21" max="10" man="1"/>
    <brk id="29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K23"/>
  <sheetViews>
    <sheetView tabSelected="1" view="pageBreakPreview" topLeftCell="D3" zoomScaleNormal="100" zoomScaleSheetLayoutView="100" workbookViewId="0">
      <selection activeCell="H9" sqref="H9:K10"/>
    </sheetView>
  </sheetViews>
  <sheetFormatPr defaultRowHeight="20.25" x14ac:dyDescent="0.3"/>
  <cols>
    <col min="1" max="1" width="6" style="225" customWidth="1"/>
    <col min="2" max="2" width="9.140625" style="226"/>
    <col min="3" max="3" width="53.5703125" style="226" customWidth="1"/>
    <col min="4" max="4" width="14.28515625" style="226" customWidth="1"/>
    <col min="5" max="5" width="67.140625" style="226" customWidth="1"/>
    <col min="6" max="6" width="20.140625" style="226" customWidth="1"/>
    <col min="7" max="7" width="17.5703125" style="237" customWidth="1"/>
    <col min="8" max="10" width="9.140625" style="226"/>
    <col min="11" max="11" width="69.42578125" style="226" customWidth="1"/>
    <col min="12" max="16384" width="9.140625" style="226"/>
  </cols>
  <sheetData>
    <row r="2" spans="1:11" x14ac:dyDescent="0.3">
      <c r="B2" s="317" t="s">
        <v>0</v>
      </c>
      <c r="C2" s="317"/>
      <c r="D2" s="317"/>
      <c r="E2" s="317"/>
      <c r="F2" s="317"/>
      <c r="G2" s="317"/>
      <c r="H2" s="317"/>
      <c r="I2" s="317"/>
      <c r="J2" s="317"/>
      <c r="K2" s="317"/>
    </row>
    <row r="3" spans="1:11" x14ac:dyDescent="0.3">
      <c r="B3" s="317" t="s">
        <v>1</v>
      </c>
      <c r="C3" s="317"/>
      <c r="D3" s="317"/>
      <c r="E3" s="317"/>
      <c r="F3" s="317"/>
      <c r="G3" s="317"/>
      <c r="H3" s="317"/>
      <c r="I3" s="317"/>
      <c r="J3" s="317"/>
      <c r="K3" s="317"/>
    </row>
    <row r="4" spans="1:11" x14ac:dyDescent="0.3">
      <c r="B4" s="317" t="s">
        <v>2</v>
      </c>
      <c r="C4" s="317"/>
      <c r="D4" s="317"/>
      <c r="E4" s="317"/>
      <c r="F4" s="317"/>
      <c r="G4" s="317"/>
      <c r="H4" s="317"/>
      <c r="I4" s="317"/>
      <c r="J4" s="317"/>
      <c r="K4" s="317"/>
    </row>
    <row r="6" spans="1:11" ht="18.75" customHeight="1" x14ac:dyDescent="0.3">
      <c r="A6" s="318" t="s">
        <v>3</v>
      </c>
      <c r="B6" s="319" t="s">
        <v>4</v>
      </c>
      <c r="C6" s="319"/>
      <c r="D6" s="319"/>
      <c r="E6" s="320" t="s">
        <v>6</v>
      </c>
      <c r="F6" s="320"/>
      <c r="G6" s="321" t="s">
        <v>8</v>
      </c>
      <c r="H6" s="322" t="s">
        <v>10</v>
      </c>
      <c r="I6" s="322"/>
      <c r="J6" s="322"/>
      <c r="K6" s="322"/>
    </row>
    <row r="7" spans="1:11" ht="40.5" x14ac:dyDescent="0.3">
      <c r="A7" s="318"/>
      <c r="B7" s="322" t="s">
        <v>7</v>
      </c>
      <c r="C7" s="322"/>
      <c r="D7" s="227" t="s">
        <v>24</v>
      </c>
      <c r="E7" s="323" t="s">
        <v>7</v>
      </c>
      <c r="F7" s="227" t="s">
        <v>24</v>
      </c>
      <c r="G7" s="321"/>
      <c r="H7" s="322"/>
      <c r="I7" s="322"/>
      <c r="J7" s="322"/>
      <c r="K7" s="322"/>
    </row>
    <row r="8" spans="1:11" x14ac:dyDescent="0.3">
      <c r="A8" s="318"/>
      <c r="B8" s="322"/>
      <c r="C8" s="322"/>
      <c r="D8" s="228" t="s">
        <v>5</v>
      </c>
      <c r="E8" s="323"/>
      <c r="F8" s="228" t="s">
        <v>5</v>
      </c>
      <c r="G8" s="229" t="s">
        <v>9</v>
      </c>
      <c r="H8" s="322"/>
      <c r="I8" s="322"/>
      <c r="J8" s="322"/>
      <c r="K8" s="322"/>
    </row>
    <row r="9" spans="1:11" ht="108.75" customHeight="1" x14ac:dyDescent="0.3">
      <c r="A9" s="242" t="s">
        <v>209</v>
      </c>
      <c r="B9" s="328" t="s">
        <v>174</v>
      </c>
      <c r="C9" s="329"/>
      <c r="D9" s="243">
        <v>3017.7</v>
      </c>
      <c r="E9" s="214" t="s">
        <v>212</v>
      </c>
      <c r="F9" s="244">
        <f>+D9+1661.3+365.5</f>
        <v>5044.5</v>
      </c>
      <c r="G9" s="247">
        <f t="shared" ref="G9:G10" si="0">+F9-D9</f>
        <v>2026.8000000000002</v>
      </c>
      <c r="H9" s="330" t="s">
        <v>217</v>
      </c>
      <c r="I9" s="331"/>
      <c r="J9" s="331"/>
      <c r="K9" s="332"/>
    </row>
    <row r="10" spans="1:11" ht="124.5" customHeight="1" x14ac:dyDescent="0.3">
      <c r="A10" s="242" t="s">
        <v>210</v>
      </c>
      <c r="B10" s="336" t="s">
        <v>175</v>
      </c>
      <c r="C10" s="337"/>
      <c r="D10" s="243">
        <v>1307.4000000000001</v>
      </c>
      <c r="E10" s="215" t="s">
        <v>213</v>
      </c>
      <c r="F10" s="244">
        <f>+D10+712+156.6</f>
        <v>2176</v>
      </c>
      <c r="G10" s="247">
        <f t="shared" si="0"/>
        <v>868.59999999999991</v>
      </c>
      <c r="H10" s="333"/>
      <c r="I10" s="334"/>
      <c r="J10" s="334"/>
      <c r="K10" s="335"/>
    </row>
    <row r="11" spans="1:11" ht="146.25" customHeight="1" x14ac:dyDescent="0.3">
      <c r="A11" s="242" t="s">
        <v>190</v>
      </c>
      <c r="B11" s="209"/>
      <c r="C11" s="210"/>
      <c r="D11" s="241"/>
      <c r="E11" s="211" t="s">
        <v>171</v>
      </c>
      <c r="F11" s="243">
        <f>5911.8+12212.5</f>
        <v>18124.3</v>
      </c>
      <c r="G11" s="247">
        <f>+F11</f>
        <v>18124.3</v>
      </c>
      <c r="H11" s="325" t="s">
        <v>214</v>
      </c>
      <c r="I11" s="325"/>
      <c r="J11" s="325"/>
      <c r="K11" s="325"/>
    </row>
    <row r="12" spans="1:11" ht="172.5" customHeight="1" x14ac:dyDescent="0.3">
      <c r="A12" s="242" t="s">
        <v>191</v>
      </c>
      <c r="B12" s="347" t="s">
        <v>215</v>
      </c>
      <c r="C12" s="348"/>
      <c r="D12" s="248">
        <v>12045.8</v>
      </c>
      <c r="E12" s="252" t="s">
        <v>215</v>
      </c>
      <c r="F12" s="249">
        <f>9129.2+4554.2</f>
        <v>13683.400000000001</v>
      </c>
      <c r="G12" s="250">
        <f>+F12-D12</f>
        <v>1637.6000000000022</v>
      </c>
      <c r="H12" s="326" t="s">
        <v>216</v>
      </c>
      <c r="I12" s="327"/>
      <c r="J12" s="327"/>
      <c r="K12" s="327"/>
    </row>
    <row r="13" spans="1:11" ht="246.75" customHeight="1" x14ac:dyDescent="0.3">
      <c r="A13" s="242" t="s">
        <v>192</v>
      </c>
      <c r="B13" s="328" t="s">
        <v>186</v>
      </c>
      <c r="C13" s="329"/>
      <c r="D13" s="246">
        <f>7053.3+534.7</f>
        <v>7588</v>
      </c>
      <c r="E13" s="213" t="s">
        <v>186</v>
      </c>
      <c r="F13" s="245">
        <f>+D13+5088.1</f>
        <v>12676.1</v>
      </c>
      <c r="G13" s="251">
        <f>+F13-D13</f>
        <v>5088.1000000000004</v>
      </c>
      <c r="H13" s="344" t="s">
        <v>211</v>
      </c>
      <c r="I13" s="345"/>
      <c r="J13" s="345"/>
      <c r="K13" s="346"/>
    </row>
    <row r="14" spans="1:11" ht="24.75" customHeight="1" x14ac:dyDescent="0.3">
      <c r="A14" s="338" t="s">
        <v>123</v>
      </c>
      <c r="B14" s="339"/>
      <c r="C14" s="339"/>
      <c r="D14" s="339"/>
      <c r="E14" s="340"/>
      <c r="F14" s="230"/>
      <c r="G14" s="231">
        <f>SUM(G9:G13)</f>
        <v>27745.4</v>
      </c>
      <c r="H14" s="341"/>
      <c r="I14" s="342"/>
      <c r="J14" s="342"/>
      <c r="K14" s="343"/>
    </row>
    <row r="15" spans="1:11" ht="24.75" customHeight="1" x14ac:dyDescent="0.3">
      <c r="A15" s="232"/>
      <c r="B15" s="232"/>
      <c r="C15" s="232"/>
      <c r="D15" s="232"/>
      <c r="E15" s="232"/>
      <c r="F15" s="233"/>
      <c r="G15" s="234"/>
      <c r="H15" s="235"/>
      <c r="I15" s="235"/>
      <c r="J15" s="235"/>
      <c r="K15" s="235"/>
    </row>
    <row r="16" spans="1:11" ht="15" customHeight="1" x14ac:dyDescent="0.3">
      <c r="A16" s="324" t="s">
        <v>12</v>
      </c>
      <c r="B16" s="324"/>
      <c r="C16" s="324"/>
      <c r="D16" s="324"/>
      <c r="G16" s="324" t="s">
        <v>13</v>
      </c>
      <c r="H16" s="324"/>
      <c r="I16" s="324"/>
      <c r="J16" s="324"/>
      <c r="K16" s="324"/>
    </row>
    <row r="17" spans="1:11" x14ac:dyDescent="0.3">
      <c r="G17" s="236"/>
    </row>
    <row r="20" spans="1:11" x14ac:dyDescent="0.3">
      <c r="E20" s="238"/>
    </row>
    <row r="21" spans="1:11" x14ac:dyDescent="0.3">
      <c r="E21" s="239"/>
    </row>
    <row r="22" spans="1:11" s="237" customFormat="1" x14ac:dyDescent="0.3">
      <c r="A22" s="225"/>
      <c r="B22" s="226"/>
      <c r="C22" s="226"/>
      <c r="D22" s="239"/>
      <c r="E22" s="226"/>
      <c r="F22" s="239"/>
      <c r="G22" s="237">
        <v>38111.800000000003</v>
      </c>
      <c r="H22" s="226"/>
      <c r="I22" s="226"/>
      <c r="J22" s="226"/>
      <c r="K22" s="226"/>
    </row>
    <row r="23" spans="1:11" s="237" customFormat="1" ht="21" x14ac:dyDescent="0.35">
      <c r="A23" s="225"/>
      <c r="B23" s="226"/>
      <c r="C23" s="226"/>
      <c r="D23" s="226"/>
      <c r="E23" s="240"/>
      <c r="F23" s="226"/>
      <c r="G23" s="237">
        <f>+G14-G22</f>
        <v>-10366.400000000001</v>
      </c>
      <c r="H23" s="226"/>
      <c r="I23" s="226"/>
      <c r="J23" s="226"/>
      <c r="K23" s="226"/>
    </row>
  </sheetData>
  <mergeCells count="22">
    <mergeCell ref="A16:D16"/>
    <mergeCell ref="G16:K16"/>
    <mergeCell ref="H11:K11"/>
    <mergeCell ref="H12:K12"/>
    <mergeCell ref="B9:C9"/>
    <mergeCell ref="H9:K10"/>
    <mergeCell ref="B10:C10"/>
    <mergeCell ref="A14:E14"/>
    <mergeCell ref="H14:K14"/>
    <mergeCell ref="B13:C13"/>
    <mergeCell ref="H13:K13"/>
    <mergeCell ref="B12:C12"/>
    <mergeCell ref="B2:K2"/>
    <mergeCell ref="B3:K3"/>
    <mergeCell ref="B4:K4"/>
    <mergeCell ref="A6:A8"/>
    <mergeCell ref="B6:D6"/>
    <mergeCell ref="E6:F6"/>
    <mergeCell ref="G6:G7"/>
    <mergeCell ref="H6:K8"/>
    <mergeCell ref="B7:C8"/>
    <mergeCell ref="E7:E8"/>
  </mergeCells>
  <pageMargins left="0.98425196850393704" right="0" top="0.39370078740157483" bottom="0" header="0" footer="0"/>
  <pageSetup paperSize="9" scale="44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O28"/>
  <sheetViews>
    <sheetView view="pageBreakPreview" topLeftCell="A9" zoomScaleNormal="100" zoomScaleSheetLayoutView="100" workbookViewId="0">
      <selection activeCell="F14" sqref="F14"/>
    </sheetView>
  </sheetViews>
  <sheetFormatPr defaultRowHeight="18.75" x14ac:dyDescent="0.3"/>
  <cols>
    <col min="1" max="1" width="6" style="119" customWidth="1"/>
    <col min="2" max="2" width="9.140625" style="118"/>
    <col min="3" max="3" width="35.42578125" style="118" customWidth="1"/>
    <col min="4" max="4" width="11.85546875" style="118" customWidth="1"/>
    <col min="5" max="5" width="17.5703125" style="118" customWidth="1"/>
    <col min="6" max="6" width="11.5703125" style="118" customWidth="1"/>
    <col min="7" max="7" width="44.5703125" style="118" customWidth="1"/>
    <col min="8" max="8" width="11.140625" style="118" customWidth="1"/>
    <col min="9" max="9" width="16.28515625" style="118" customWidth="1"/>
    <col min="10" max="10" width="12.7109375" style="118" customWidth="1"/>
    <col min="11" max="11" width="10.5703125" style="126" customWidth="1"/>
    <col min="12" max="14" width="9.140625" style="118"/>
    <col min="15" max="15" width="13" style="118" customWidth="1"/>
    <col min="16" max="16384" width="9.140625" style="118"/>
  </cols>
  <sheetData>
    <row r="2" spans="1:15" x14ac:dyDescent="0.3">
      <c r="B2" s="316" t="s">
        <v>0</v>
      </c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</row>
    <row r="3" spans="1:15" x14ac:dyDescent="0.3">
      <c r="B3" s="316" t="s">
        <v>1</v>
      </c>
      <c r="C3" s="316"/>
      <c r="D3" s="316"/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</row>
    <row r="4" spans="1:15" x14ac:dyDescent="0.3">
      <c r="B4" s="316" t="s">
        <v>2</v>
      </c>
      <c r="C4" s="316"/>
      <c r="D4" s="316"/>
      <c r="E4" s="316"/>
      <c r="F4" s="316"/>
      <c r="G4" s="316"/>
      <c r="H4" s="316"/>
      <c r="I4" s="316"/>
      <c r="J4" s="316"/>
      <c r="K4" s="316"/>
      <c r="L4" s="316"/>
      <c r="M4" s="316"/>
      <c r="N4" s="316"/>
      <c r="O4" s="316"/>
    </row>
    <row r="6" spans="1:15" ht="18.75" customHeight="1" x14ac:dyDescent="0.3">
      <c r="A6" s="272" t="s">
        <v>3</v>
      </c>
      <c r="B6" s="358" t="s">
        <v>4</v>
      </c>
      <c r="C6" s="359"/>
      <c r="D6" s="359"/>
      <c r="E6" s="359"/>
      <c r="F6" s="360"/>
      <c r="G6" s="361" t="s">
        <v>6</v>
      </c>
      <c r="H6" s="362"/>
      <c r="I6" s="362"/>
      <c r="J6" s="363"/>
      <c r="K6" s="275" t="s">
        <v>8</v>
      </c>
      <c r="L6" s="364" t="s">
        <v>10</v>
      </c>
      <c r="M6" s="365"/>
      <c r="N6" s="365"/>
      <c r="O6" s="366"/>
    </row>
    <row r="7" spans="1:15" ht="37.5" customHeight="1" x14ac:dyDescent="0.3">
      <c r="A7" s="272"/>
      <c r="B7" s="276" t="s">
        <v>7</v>
      </c>
      <c r="C7" s="276"/>
      <c r="D7" s="378" t="s">
        <v>24</v>
      </c>
      <c r="E7" s="379"/>
      <c r="F7" s="380"/>
      <c r="G7" s="277" t="s">
        <v>7</v>
      </c>
      <c r="H7" s="378" t="s">
        <v>24</v>
      </c>
      <c r="I7" s="379"/>
      <c r="J7" s="380"/>
      <c r="K7" s="275"/>
      <c r="L7" s="367"/>
      <c r="M7" s="368"/>
      <c r="N7" s="368"/>
      <c r="O7" s="369"/>
    </row>
    <row r="8" spans="1:15" ht="93.75" x14ac:dyDescent="0.3">
      <c r="A8" s="272"/>
      <c r="B8" s="276"/>
      <c r="C8" s="276"/>
      <c r="D8" s="165" t="s">
        <v>161</v>
      </c>
      <c r="E8" s="152" t="s">
        <v>162</v>
      </c>
      <c r="F8" s="152" t="s">
        <v>163</v>
      </c>
      <c r="G8" s="277"/>
      <c r="H8" s="165" t="s">
        <v>161</v>
      </c>
      <c r="I8" s="152" t="s">
        <v>166</v>
      </c>
      <c r="J8" s="152" t="s">
        <v>163</v>
      </c>
      <c r="K8" s="123" t="s">
        <v>167</v>
      </c>
      <c r="L8" s="370"/>
      <c r="M8" s="371"/>
      <c r="N8" s="371"/>
      <c r="O8" s="372"/>
    </row>
    <row r="9" spans="1:15" ht="27.75" customHeight="1" x14ac:dyDescent="0.3">
      <c r="A9" s="185" t="s">
        <v>152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6"/>
    </row>
    <row r="10" spans="1:15" ht="27.75" customHeight="1" x14ac:dyDescent="0.3">
      <c r="A10" s="375">
        <v>1</v>
      </c>
      <c r="B10" s="181" t="s">
        <v>153</v>
      </c>
      <c r="C10" s="162"/>
      <c r="D10" s="187"/>
      <c r="E10" s="187"/>
      <c r="F10" s="187"/>
      <c r="G10" s="86" t="s">
        <v>153</v>
      </c>
      <c r="H10" s="187"/>
      <c r="I10" s="187"/>
      <c r="J10" s="187"/>
      <c r="K10" s="187"/>
      <c r="L10" s="349" t="s">
        <v>168</v>
      </c>
      <c r="M10" s="350"/>
      <c r="N10" s="350"/>
      <c r="O10" s="351"/>
    </row>
    <row r="11" spans="1:15" ht="27.75" customHeight="1" x14ac:dyDescent="0.3">
      <c r="A11" s="376"/>
      <c r="B11" s="373" t="s">
        <v>160</v>
      </c>
      <c r="C11" s="374"/>
      <c r="D11" s="169">
        <v>30086</v>
      </c>
      <c r="E11" s="170">
        <v>402697600</v>
      </c>
      <c r="F11" s="171">
        <f>+E11/D11</f>
        <v>13384.883334441269</v>
      </c>
      <c r="G11" s="166" t="s">
        <v>160</v>
      </c>
      <c r="H11" s="168">
        <f>+D11</f>
        <v>30086</v>
      </c>
      <c r="I11" s="178">
        <f>+E11</f>
        <v>402697600</v>
      </c>
      <c r="J11" s="179">
        <f>+I11/H11</f>
        <v>13384.883334441269</v>
      </c>
      <c r="K11" s="188">
        <f>+J11-F11</f>
        <v>0</v>
      </c>
      <c r="L11" s="352"/>
      <c r="M11" s="353"/>
      <c r="N11" s="353"/>
      <c r="O11" s="354"/>
    </row>
    <row r="12" spans="1:15" ht="153" customHeight="1" x14ac:dyDescent="0.3">
      <c r="A12" s="377"/>
      <c r="B12" s="381" t="s">
        <v>164</v>
      </c>
      <c r="C12" s="382"/>
      <c r="D12" s="169">
        <v>30086</v>
      </c>
      <c r="E12" s="172">
        <v>407317800</v>
      </c>
      <c r="F12" s="171">
        <f>+E12/D12</f>
        <v>13538.449777305059</v>
      </c>
      <c r="G12" s="183" t="s">
        <v>165</v>
      </c>
      <c r="H12" s="168">
        <f t="shared" ref="H12:I19" si="0">+D12</f>
        <v>30086</v>
      </c>
      <c r="I12" s="178">
        <f>+E12+203238500</f>
        <v>610556300</v>
      </c>
      <c r="J12" s="177">
        <f t="shared" ref="J12:J19" si="1">+I12/H12</f>
        <v>20293.701389350528</v>
      </c>
      <c r="K12" s="188">
        <f t="shared" ref="K12:K19" si="2">+J12-F12</f>
        <v>6755.2516120454693</v>
      </c>
      <c r="L12" s="355"/>
      <c r="M12" s="356"/>
      <c r="N12" s="356"/>
      <c r="O12" s="357"/>
    </row>
    <row r="13" spans="1:15" ht="27.75" customHeight="1" x14ac:dyDescent="0.3">
      <c r="A13" s="187">
        <v>2</v>
      </c>
      <c r="B13" s="383" t="s">
        <v>154</v>
      </c>
      <c r="C13" s="384"/>
      <c r="D13" s="169">
        <v>8067</v>
      </c>
      <c r="E13" s="172">
        <v>690037000</v>
      </c>
      <c r="F13" s="171">
        <f t="shared" ref="F13:F19" si="3">+E13/D13</f>
        <v>85538.242221395805</v>
      </c>
      <c r="G13" s="182" t="s">
        <v>154</v>
      </c>
      <c r="H13" s="168">
        <f t="shared" si="0"/>
        <v>8067</v>
      </c>
      <c r="I13" s="178">
        <f t="shared" si="0"/>
        <v>690037000</v>
      </c>
      <c r="J13" s="179">
        <f t="shared" si="1"/>
        <v>85538.242221395805</v>
      </c>
      <c r="K13" s="188">
        <f t="shared" si="2"/>
        <v>0</v>
      </c>
      <c r="L13" s="189"/>
      <c r="M13" s="190"/>
      <c r="N13" s="190"/>
      <c r="O13" s="191"/>
    </row>
    <row r="14" spans="1:15" ht="43.5" customHeight="1" x14ac:dyDescent="0.3">
      <c r="A14" s="375">
        <v>3</v>
      </c>
      <c r="B14" s="385" t="s">
        <v>170</v>
      </c>
      <c r="C14" s="386"/>
      <c r="D14" s="173">
        <f>SUM(D15:D19)</f>
        <v>5563</v>
      </c>
      <c r="E14" s="174">
        <f>SUM(E15:E19)</f>
        <v>66488000</v>
      </c>
      <c r="F14" s="171"/>
      <c r="G14" s="202" t="s">
        <v>169</v>
      </c>
      <c r="H14" s="168">
        <f t="shared" si="0"/>
        <v>5563</v>
      </c>
      <c r="I14" s="178">
        <f t="shared" si="0"/>
        <v>66488000</v>
      </c>
      <c r="J14" s="179"/>
      <c r="K14" s="188">
        <f t="shared" si="2"/>
        <v>0</v>
      </c>
      <c r="L14" s="393"/>
      <c r="M14" s="394"/>
      <c r="N14" s="394"/>
      <c r="O14" s="395"/>
    </row>
    <row r="15" spans="1:15" ht="44.25" customHeight="1" x14ac:dyDescent="0.3">
      <c r="A15" s="376"/>
      <c r="B15" s="387" t="s">
        <v>157</v>
      </c>
      <c r="C15" s="388"/>
      <c r="D15" s="169">
        <v>1928</v>
      </c>
      <c r="E15" s="173">
        <v>16509700</v>
      </c>
      <c r="F15" s="171">
        <f t="shared" si="3"/>
        <v>8563.1224066390041</v>
      </c>
      <c r="G15" s="180" t="s">
        <v>157</v>
      </c>
      <c r="H15" s="168">
        <f t="shared" si="0"/>
        <v>1928</v>
      </c>
      <c r="I15" s="178">
        <f t="shared" si="0"/>
        <v>16509700</v>
      </c>
      <c r="J15" s="179">
        <f t="shared" si="1"/>
        <v>8563.1224066390041</v>
      </c>
      <c r="K15" s="188">
        <f t="shared" si="2"/>
        <v>0</v>
      </c>
      <c r="L15" s="192"/>
      <c r="M15" s="193"/>
      <c r="N15" s="194"/>
      <c r="O15" s="195"/>
    </row>
    <row r="16" spans="1:15" ht="27.75" customHeight="1" x14ac:dyDescent="0.3">
      <c r="A16" s="376"/>
      <c r="B16" s="167" t="s">
        <v>155</v>
      </c>
      <c r="C16" s="159"/>
      <c r="D16" s="169">
        <v>120</v>
      </c>
      <c r="E16" s="173">
        <v>2291300</v>
      </c>
      <c r="F16" s="171">
        <f t="shared" si="3"/>
        <v>19094.166666666668</v>
      </c>
      <c r="G16" s="167" t="s">
        <v>155</v>
      </c>
      <c r="H16" s="168">
        <f t="shared" si="0"/>
        <v>120</v>
      </c>
      <c r="I16" s="178">
        <f t="shared" si="0"/>
        <v>2291300</v>
      </c>
      <c r="J16" s="179">
        <f t="shared" si="1"/>
        <v>19094.166666666668</v>
      </c>
      <c r="K16" s="188">
        <f t="shared" si="2"/>
        <v>0</v>
      </c>
      <c r="L16" s="192"/>
      <c r="M16" s="194"/>
      <c r="N16" s="194"/>
      <c r="O16" s="195"/>
    </row>
    <row r="17" spans="1:15" ht="39.75" customHeight="1" x14ac:dyDescent="0.3">
      <c r="A17" s="376"/>
      <c r="B17" s="387" t="s">
        <v>158</v>
      </c>
      <c r="C17" s="388"/>
      <c r="D17" s="175">
        <v>2545</v>
      </c>
      <c r="E17" s="176">
        <v>16499000</v>
      </c>
      <c r="F17" s="171">
        <f t="shared" si="3"/>
        <v>6482.9076620825144</v>
      </c>
      <c r="G17" s="180" t="s">
        <v>158</v>
      </c>
      <c r="H17" s="168">
        <f t="shared" si="0"/>
        <v>2545</v>
      </c>
      <c r="I17" s="178">
        <f t="shared" si="0"/>
        <v>16499000</v>
      </c>
      <c r="J17" s="179">
        <f t="shared" si="1"/>
        <v>6482.9076620825144</v>
      </c>
      <c r="K17" s="188">
        <f t="shared" si="2"/>
        <v>0</v>
      </c>
      <c r="L17" s="196"/>
      <c r="M17" s="197"/>
      <c r="N17" s="197"/>
      <c r="O17" s="198"/>
    </row>
    <row r="18" spans="1:15" ht="27.75" customHeight="1" x14ac:dyDescent="0.3">
      <c r="A18" s="376"/>
      <c r="B18" s="167" t="s">
        <v>156</v>
      </c>
      <c r="C18" s="160"/>
      <c r="D18" s="169">
        <v>304</v>
      </c>
      <c r="E18" s="173">
        <v>11370300</v>
      </c>
      <c r="F18" s="171">
        <f t="shared" si="3"/>
        <v>37402.302631578947</v>
      </c>
      <c r="G18" s="167" t="s">
        <v>156</v>
      </c>
      <c r="H18" s="168">
        <f t="shared" si="0"/>
        <v>304</v>
      </c>
      <c r="I18" s="178">
        <f t="shared" si="0"/>
        <v>11370300</v>
      </c>
      <c r="J18" s="179">
        <f t="shared" si="1"/>
        <v>37402.302631578947</v>
      </c>
      <c r="K18" s="188">
        <f t="shared" si="2"/>
        <v>0</v>
      </c>
      <c r="L18" s="390"/>
      <c r="M18" s="391"/>
      <c r="N18" s="391"/>
      <c r="O18" s="392"/>
    </row>
    <row r="19" spans="1:15" ht="46.5" customHeight="1" x14ac:dyDescent="0.3">
      <c r="A19" s="377"/>
      <c r="B19" s="387" t="s">
        <v>159</v>
      </c>
      <c r="C19" s="388"/>
      <c r="D19" s="169">
        <v>666</v>
      </c>
      <c r="E19" s="173">
        <v>19817700</v>
      </c>
      <c r="F19" s="171">
        <f t="shared" si="3"/>
        <v>29756.306306306305</v>
      </c>
      <c r="G19" s="180" t="s">
        <v>159</v>
      </c>
      <c r="H19" s="168">
        <f t="shared" si="0"/>
        <v>666</v>
      </c>
      <c r="I19" s="178">
        <f t="shared" si="0"/>
        <v>19817700</v>
      </c>
      <c r="J19" s="179">
        <f t="shared" si="1"/>
        <v>29756.306306306305</v>
      </c>
      <c r="K19" s="188">
        <f t="shared" si="2"/>
        <v>0</v>
      </c>
      <c r="L19" s="390"/>
      <c r="M19" s="391"/>
      <c r="N19" s="391"/>
      <c r="O19" s="392"/>
    </row>
    <row r="20" spans="1:15" ht="27.75" customHeight="1" x14ac:dyDescent="0.3">
      <c r="A20" s="199"/>
      <c r="B20" s="199"/>
      <c r="C20" s="199"/>
      <c r="D20" s="199"/>
      <c r="E20" s="199"/>
      <c r="F20" s="199"/>
      <c r="G20" s="199"/>
      <c r="H20" s="199"/>
      <c r="I20" s="199"/>
      <c r="J20" s="199"/>
      <c r="K20" s="199"/>
      <c r="L20" s="199"/>
      <c r="M20" s="199"/>
      <c r="N20" s="199"/>
      <c r="O20" s="199"/>
    </row>
    <row r="21" spans="1:15" ht="15" customHeight="1" x14ac:dyDescent="0.3">
      <c r="A21" s="389" t="s">
        <v>12</v>
      </c>
      <c r="B21" s="389"/>
      <c r="C21" s="389"/>
      <c r="D21" s="389"/>
      <c r="E21" s="184"/>
      <c r="F21" s="184"/>
      <c r="K21" s="389" t="s">
        <v>13</v>
      </c>
      <c r="L21" s="389"/>
      <c r="M21" s="389"/>
      <c r="N21" s="389"/>
      <c r="O21" s="389"/>
    </row>
    <row r="22" spans="1:15" x14ac:dyDescent="0.3">
      <c r="K22" s="125"/>
    </row>
    <row r="25" spans="1:15" x14ac:dyDescent="0.3">
      <c r="G25" s="200"/>
    </row>
    <row r="26" spans="1:15" x14ac:dyDescent="0.3">
      <c r="G26" s="120"/>
    </row>
    <row r="27" spans="1:15" x14ac:dyDescent="0.3">
      <c r="D27" s="120"/>
      <c r="E27" s="120"/>
      <c r="F27" s="120"/>
      <c r="H27" s="120"/>
      <c r="I27" s="120"/>
      <c r="J27" s="120"/>
    </row>
    <row r="28" spans="1:15" x14ac:dyDescent="0.3">
      <c r="G28" s="201"/>
    </row>
  </sheetData>
  <mergeCells count="27">
    <mergeCell ref="A21:D21"/>
    <mergeCell ref="K21:O21"/>
    <mergeCell ref="L19:O19"/>
    <mergeCell ref="L18:O18"/>
    <mergeCell ref="A14:A19"/>
    <mergeCell ref="L14:O14"/>
    <mergeCell ref="B13:C13"/>
    <mergeCell ref="B14:C14"/>
    <mergeCell ref="B15:C15"/>
    <mergeCell ref="B17:C17"/>
    <mergeCell ref="B19:C19"/>
    <mergeCell ref="A6:A8"/>
    <mergeCell ref="B2:O2"/>
    <mergeCell ref="B3:O3"/>
    <mergeCell ref="B4:O4"/>
    <mergeCell ref="L10:O12"/>
    <mergeCell ref="B6:F6"/>
    <mergeCell ref="G6:J6"/>
    <mergeCell ref="K6:K7"/>
    <mergeCell ref="L6:O8"/>
    <mergeCell ref="B7:C8"/>
    <mergeCell ref="G7:G8"/>
    <mergeCell ref="B11:C11"/>
    <mergeCell ref="A10:A12"/>
    <mergeCell ref="D7:F7"/>
    <mergeCell ref="H7:J7"/>
    <mergeCell ref="B12:C12"/>
  </mergeCells>
  <pageMargins left="0.78740157480314965" right="0" top="0.39370078740157483" bottom="0" header="0" footer="0"/>
  <pageSetup paperSize="9" scale="6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K34"/>
  <sheetViews>
    <sheetView view="pageBreakPreview" topLeftCell="A5" zoomScaleNormal="100" zoomScaleSheetLayoutView="100" workbookViewId="0">
      <selection activeCell="E31" sqref="E31"/>
    </sheetView>
  </sheetViews>
  <sheetFormatPr defaultRowHeight="18.75" x14ac:dyDescent="0.3"/>
  <cols>
    <col min="1" max="1" width="8" style="119" customWidth="1"/>
    <col min="2" max="2" width="9.140625" style="118"/>
    <col min="3" max="3" width="53.5703125" style="118" customWidth="1"/>
    <col min="4" max="4" width="14.28515625" style="118" customWidth="1"/>
    <col min="5" max="5" width="62.28515625" style="118" customWidth="1"/>
    <col min="6" max="6" width="12.7109375" style="118" customWidth="1"/>
    <col min="7" max="7" width="16.7109375" style="126" customWidth="1"/>
    <col min="8" max="10" width="9.140625" style="118"/>
    <col min="11" max="11" width="63.85546875" style="118" customWidth="1"/>
    <col min="12" max="16384" width="9.140625" style="118"/>
  </cols>
  <sheetData>
    <row r="2" spans="1:11" x14ac:dyDescent="0.3">
      <c r="B2" s="316" t="s">
        <v>0</v>
      </c>
      <c r="C2" s="316"/>
      <c r="D2" s="316"/>
      <c r="E2" s="316"/>
      <c r="F2" s="316"/>
      <c r="G2" s="316"/>
      <c r="H2" s="316"/>
      <c r="I2" s="316"/>
      <c r="J2" s="316"/>
      <c r="K2" s="316"/>
    </row>
    <row r="3" spans="1:11" x14ac:dyDescent="0.3">
      <c r="B3" s="316" t="s">
        <v>1</v>
      </c>
      <c r="C3" s="316"/>
      <c r="D3" s="316"/>
      <c r="E3" s="316"/>
      <c r="F3" s="316"/>
      <c r="G3" s="316"/>
      <c r="H3" s="316"/>
      <c r="I3" s="316"/>
      <c r="J3" s="316"/>
      <c r="K3" s="316"/>
    </row>
    <row r="4" spans="1:11" x14ac:dyDescent="0.3">
      <c r="B4" s="316" t="s">
        <v>2</v>
      </c>
      <c r="C4" s="316"/>
      <c r="D4" s="316"/>
      <c r="E4" s="316"/>
      <c r="F4" s="316"/>
      <c r="G4" s="316"/>
      <c r="H4" s="316"/>
      <c r="I4" s="316"/>
      <c r="J4" s="316"/>
      <c r="K4" s="316"/>
    </row>
    <row r="6" spans="1:11" ht="18.75" customHeight="1" x14ac:dyDescent="0.3">
      <c r="A6" s="272" t="s">
        <v>3</v>
      </c>
      <c r="B6" s="273" t="s">
        <v>4</v>
      </c>
      <c r="C6" s="273"/>
      <c r="D6" s="273"/>
      <c r="E6" s="274" t="s">
        <v>6</v>
      </c>
      <c r="F6" s="274"/>
      <c r="G6" s="275" t="s">
        <v>8</v>
      </c>
      <c r="H6" s="276" t="s">
        <v>10</v>
      </c>
      <c r="I6" s="276"/>
      <c r="J6" s="276"/>
      <c r="K6" s="276"/>
    </row>
    <row r="7" spans="1:11" ht="37.5" x14ac:dyDescent="0.3">
      <c r="A7" s="272"/>
      <c r="B7" s="276" t="s">
        <v>7</v>
      </c>
      <c r="C7" s="276"/>
      <c r="D7" s="121" t="s">
        <v>24</v>
      </c>
      <c r="E7" s="277" t="s">
        <v>7</v>
      </c>
      <c r="F7" s="121" t="s">
        <v>24</v>
      </c>
      <c r="G7" s="275"/>
      <c r="H7" s="276"/>
      <c r="I7" s="276"/>
      <c r="J7" s="276"/>
      <c r="K7" s="276"/>
    </row>
    <row r="8" spans="1:11" x14ac:dyDescent="0.3">
      <c r="A8" s="272"/>
      <c r="B8" s="276"/>
      <c r="C8" s="276"/>
      <c r="D8" s="152" t="s">
        <v>5</v>
      </c>
      <c r="E8" s="277"/>
      <c r="F8" s="152" t="s">
        <v>5</v>
      </c>
      <c r="G8" s="123" t="s">
        <v>9</v>
      </c>
      <c r="H8" s="276"/>
      <c r="I8" s="276"/>
      <c r="J8" s="276"/>
      <c r="K8" s="276"/>
    </row>
    <row r="9" spans="1:11" ht="103.5" customHeight="1" x14ac:dyDescent="0.3">
      <c r="A9" s="218">
        <v>1</v>
      </c>
      <c r="B9" s="256" t="s">
        <v>146</v>
      </c>
      <c r="C9" s="257"/>
      <c r="D9" s="156">
        <f>18144.6</f>
        <v>18144.599999999999</v>
      </c>
      <c r="E9" s="23" t="s">
        <v>146</v>
      </c>
      <c r="F9" s="13">
        <f>15135+D9</f>
        <v>33279.599999999999</v>
      </c>
      <c r="G9" s="13">
        <f>+F9-D9</f>
        <v>15135</v>
      </c>
      <c r="H9" s="411" t="s">
        <v>184</v>
      </c>
      <c r="I9" s="412"/>
      <c r="J9" s="412"/>
      <c r="K9" s="413"/>
    </row>
    <row r="10" spans="1:11" ht="102.75" customHeight="1" x14ac:dyDescent="0.3">
      <c r="A10" s="218">
        <v>2</v>
      </c>
      <c r="B10" s="256" t="s">
        <v>143</v>
      </c>
      <c r="C10" s="257"/>
      <c r="D10" s="10">
        <f>893</f>
        <v>893</v>
      </c>
      <c r="E10" s="23" t="s">
        <v>143</v>
      </c>
      <c r="F10" s="13">
        <f>1340.1+D10</f>
        <v>2233.1</v>
      </c>
      <c r="G10" s="13">
        <f t="shared" ref="G10:G12" si="0">+F10-D10</f>
        <v>1340.1</v>
      </c>
      <c r="H10" s="411" t="s">
        <v>182</v>
      </c>
      <c r="I10" s="412"/>
      <c r="J10" s="412"/>
      <c r="K10" s="413"/>
    </row>
    <row r="11" spans="1:11" ht="99.75" customHeight="1" x14ac:dyDescent="0.3">
      <c r="A11" s="218" t="s">
        <v>190</v>
      </c>
      <c r="B11" s="256" t="s">
        <v>144</v>
      </c>
      <c r="C11" s="257"/>
      <c r="D11" s="10">
        <f>2584</f>
        <v>2584</v>
      </c>
      <c r="E11" s="23" t="s">
        <v>144</v>
      </c>
      <c r="F11" s="13">
        <f>3395.5+D11</f>
        <v>5979.5</v>
      </c>
      <c r="G11" s="13">
        <f t="shared" si="0"/>
        <v>3395.5</v>
      </c>
      <c r="H11" s="411" t="s">
        <v>183</v>
      </c>
      <c r="I11" s="412"/>
      <c r="J11" s="412"/>
      <c r="K11" s="413"/>
    </row>
    <row r="12" spans="1:11" ht="110.25" customHeight="1" x14ac:dyDescent="0.3">
      <c r="A12" s="218" t="s">
        <v>191</v>
      </c>
      <c r="B12" s="256" t="s">
        <v>145</v>
      </c>
      <c r="C12" s="257"/>
      <c r="D12" s="156">
        <f>87.2+7.9+138.8</f>
        <v>233.90000000000003</v>
      </c>
      <c r="E12" s="23" t="s">
        <v>145</v>
      </c>
      <c r="F12" s="13">
        <f>135.9+199+D12</f>
        <v>568.79999999999995</v>
      </c>
      <c r="G12" s="13">
        <f t="shared" si="0"/>
        <v>334.89999999999992</v>
      </c>
      <c r="H12" s="411" t="s">
        <v>185</v>
      </c>
      <c r="I12" s="412"/>
      <c r="J12" s="412"/>
      <c r="K12" s="413"/>
    </row>
    <row r="13" spans="1:11" ht="110.25" customHeight="1" x14ac:dyDescent="0.3">
      <c r="A13" s="218" t="s">
        <v>192</v>
      </c>
      <c r="B13" s="203"/>
      <c r="C13" s="74"/>
      <c r="D13" s="156"/>
      <c r="E13" s="27" t="s">
        <v>188</v>
      </c>
      <c r="F13" s="78">
        <v>460.6</v>
      </c>
      <c r="G13" s="13">
        <v>460.6</v>
      </c>
      <c r="H13" s="325" t="s">
        <v>189</v>
      </c>
      <c r="I13" s="325"/>
      <c r="J13" s="325"/>
      <c r="K13" s="325"/>
    </row>
    <row r="14" spans="1:11" ht="195" customHeight="1" x14ac:dyDescent="0.3">
      <c r="A14" s="218" t="s">
        <v>193</v>
      </c>
      <c r="B14" s="256" t="s">
        <v>186</v>
      </c>
      <c r="C14" s="257"/>
      <c r="D14" s="67">
        <f>7053.3+534.7</f>
        <v>7588</v>
      </c>
      <c r="E14" s="13" t="s">
        <v>186</v>
      </c>
      <c r="F14" s="78">
        <f>+D14+3212.5+2624.9</f>
        <v>13425.4</v>
      </c>
      <c r="G14" s="13">
        <f>+F14-D14</f>
        <v>5837.4</v>
      </c>
      <c r="H14" s="396" t="s">
        <v>187</v>
      </c>
      <c r="I14" s="397"/>
      <c r="J14" s="397"/>
      <c r="K14" s="398"/>
    </row>
    <row r="15" spans="1:11" ht="111.75" customHeight="1" x14ac:dyDescent="0.3">
      <c r="A15" s="219" t="s">
        <v>194</v>
      </c>
      <c r="B15" s="404"/>
      <c r="C15" s="404"/>
      <c r="D15" s="205"/>
      <c r="E15" s="206" t="s">
        <v>151</v>
      </c>
      <c r="F15" s="207">
        <f>80.1+9.8</f>
        <v>89.899999999999991</v>
      </c>
      <c r="G15" s="208">
        <f>+F15</f>
        <v>89.899999999999991</v>
      </c>
      <c r="H15" s="325" t="s">
        <v>176</v>
      </c>
      <c r="I15" s="325"/>
      <c r="J15" s="325"/>
      <c r="K15" s="325"/>
    </row>
    <row r="16" spans="1:11" ht="144.75" customHeight="1" x14ac:dyDescent="0.3">
      <c r="A16" s="219" t="s">
        <v>195</v>
      </c>
      <c r="B16" s="209"/>
      <c r="C16" s="210"/>
      <c r="D16" s="205"/>
      <c r="E16" s="211" t="s">
        <v>171</v>
      </c>
      <c r="F16" s="212">
        <f>5911.8+12212.5</f>
        <v>18124.3</v>
      </c>
      <c r="G16" s="208">
        <f>+F16</f>
        <v>18124.3</v>
      </c>
      <c r="H16" s="325" t="s">
        <v>177</v>
      </c>
      <c r="I16" s="325"/>
      <c r="J16" s="325"/>
      <c r="K16" s="325"/>
    </row>
    <row r="17" spans="1:11" ht="106.5" customHeight="1" x14ac:dyDescent="0.3">
      <c r="A17" s="219" t="s">
        <v>196</v>
      </c>
      <c r="B17" s="209"/>
      <c r="C17" s="210"/>
      <c r="D17" s="205"/>
      <c r="E17" s="204" t="s">
        <v>172</v>
      </c>
      <c r="F17" s="207">
        <v>300</v>
      </c>
      <c r="G17" s="208">
        <f>+F17</f>
        <v>300</v>
      </c>
      <c r="H17" s="325" t="s">
        <v>178</v>
      </c>
      <c r="I17" s="325"/>
      <c r="J17" s="325"/>
      <c r="K17" s="325"/>
    </row>
    <row r="18" spans="1:11" ht="134.25" customHeight="1" x14ac:dyDescent="0.3">
      <c r="A18" s="219" t="s">
        <v>197</v>
      </c>
      <c r="B18" s="209"/>
      <c r="C18" s="210"/>
      <c r="D18" s="205"/>
      <c r="E18" s="204" t="s">
        <v>173</v>
      </c>
      <c r="F18" s="207">
        <v>270</v>
      </c>
      <c r="G18" s="208">
        <v>270</v>
      </c>
      <c r="H18" s="325" t="s">
        <v>179</v>
      </c>
      <c r="I18" s="325"/>
      <c r="J18" s="325"/>
      <c r="K18" s="325"/>
    </row>
    <row r="19" spans="1:11" ht="102" customHeight="1" x14ac:dyDescent="0.3">
      <c r="A19" s="219" t="s">
        <v>198</v>
      </c>
      <c r="B19" s="328" t="s">
        <v>174</v>
      </c>
      <c r="C19" s="329"/>
      <c r="D19" s="213">
        <v>3017.7</v>
      </c>
      <c r="E19" s="214" t="s">
        <v>174</v>
      </c>
      <c r="F19" s="207">
        <f>+D19+1661.3+365.5</f>
        <v>5044.5</v>
      </c>
      <c r="G19" s="208">
        <f>+F19-D19</f>
        <v>2026.8000000000002</v>
      </c>
      <c r="H19" s="330" t="s">
        <v>180</v>
      </c>
      <c r="I19" s="331"/>
      <c r="J19" s="331"/>
      <c r="K19" s="332"/>
    </row>
    <row r="20" spans="1:11" ht="125.25" customHeight="1" x14ac:dyDescent="0.3">
      <c r="A20" s="219" t="s">
        <v>199</v>
      </c>
      <c r="B20" s="336" t="s">
        <v>175</v>
      </c>
      <c r="C20" s="337"/>
      <c r="D20" s="213">
        <v>1307.4000000000001</v>
      </c>
      <c r="E20" s="215" t="s">
        <v>175</v>
      </c>
      <c r="F20" s="207">
        <f>+D20+712+156.6</f>
        <v>2176</v>
      </c>
      <c r="G20" s="208">
        <f>+F20-D20</f>
        <v>868.59999999999991</v>
      </c>
      <c r="H20" s="333"/>
      <c r="I20" s="334"/>
      <c r="J20" s="334"/>
      <c r="K20" s="335"/>
    </row>
    <row r="21" spans="1:11" ht="158.25" customHeight="1" x14ac:dyDescent="0.3">
      <c r="A21" s="219" t="s">
        <v>200</v>
      </c>
      <c r="B21" s="328" t="s">
        <v>26</v>
      </c>
      <c r="C21" s="329"/>
      <c r="D21" s="216">
        <v>1147.5999999999999</v>
      </c>
      <c r="E21" s="217" t="s">
        <v>26</v>
      </c>
      <c r="F21" s="213">
        <f>+D21+58.6</f>
        <v>1206.1999999999998</v>
      </c>
      <c r="G21" s="208">
        <f>+F21-D21</f>
        <v>58.599999999999909</v>
      </c>
      <c r="H21" s="401" t="s">
        <v>181</v>
      </c>
      <c r="I21" s="402"/>
      <c r="J21" s="402"/>
      <c r="K21" s="403"/>
    </row>
    <row r="22" spans="1:11" ht="78.75" customHeight="1" x14ac:dyDescent="0.3">
      <c r="A22" s="224" t="s">
        <v>207</v>
      </c>
      <c r="B22" s="399" t="s">
        <v>201</v>
      </c>
      <c r="C22" s="400"/>
      <c r="D22" s="27">
        <v>523.29999999999995</v>
      </c>
      <c r="E22" s="221" t="s">
        <v>201</v>
      </c>
      <c r="F22" s="220"/>
      <c r="G22" s="208"/>
      <c r="H22" s="258" t="s">
        <v>204</v>
      </c>
      <c r="I22" s="259"/>
      <c r="J22" s="259"/>
      <c r="K22" s="260"/>
    </row>
    <row r="23" spans="1:11" ht="137.25" customHeight="1" x14ac:dyDescent="0.3">
      <c r="A23" s="224" t="s">
        <v>208</v>
      </c>
      <c r="B23" s="399" t="s">
        <v>202</v>
      </c>
      <c r="C23" s="400"/>
      <c r="D23" s="27">
        <v>954.6</v>
      </c>
      <c r="E23" s="221" t="s">
        <v>202</v>
      </c>
      <c r="F23" s="220"/>
      <c r="G23" s="208"/>
      <c r="H23" s="405" t="s">
        <v>205</v>
      </c>
      <c r="I23" s="406"/>
      <c r="J23" s="406"/>
      <c r="K23" s="407"/>
    </row>
    <row r="24" spans="1:11" ht="126" customHeight="1" x14ac:dyDescent="0.3">
      <c r="A24" s="223">
        <v>16</v>
      </c>
      <c r="B24" s="396" t="s">
        <v>203</v>
      </c>
      <c r="C24" s="398"/>
      <c r="D24" s="27">
        <v>254.4</v>
      </c>
      <c r="E24" s="222" t="s">
        <v>203</v>
      </c>
      <c r="F24" s="160"/>
      <c r="G24" s="161"/>
      <c r="H24" s="408" t="s">
        <v>206</v>
      </c>
      <c r="I24" s="409"/>
      <c r="J24" s="409"/>
      <c r="K24" s="410"/>
    </row>
    <row r="25" spans="1:11" ht="24.75" customHeight="1" x14ac:dyDescent="0.3">
      <c r="A25" s="263" t="s">
        <v>123</v>
      </c>
      <c r="B25" s="264"/>
      <c r="C25" s="264"/>
      <c r="D25" s="264"/>
      <c r="E25" s="265"/>
      <c r="F25" s="142"/>
      <c r="G25" s="143">
        <f>SUM(G9:G24)</f>
        <v>48241.7</v>
      </c>
      <c r="H25" s="266"/>
      <c r="I25" s="267"/>
      <c r="J25" s="267"/>
      <c r="K25" s="268"/>
    </row>
    <row r="26" spans="1:11" ht="24.75" customHeight="1" x14ac:dyDescent="0.3">
      <c r="A26" s="134"/>
      <c r="B26" s="134"/>
      <c r="C26" s="134"/>
      <c r="D26" s="134"/>
      <c r="E26" s="134"/>
      <c r="F26" s="163"/>
      <c r="G26" s="164"/>
      <c r="H26" s="135"/>
      <c r="I26" s="135"/>
      <c r="J26" s="135"/>
      <c r="K26" s="135"/>
    </row>
    <row r="27" spans="1:11" ht="15" customHeight="1" x14ac:dyDescent="0.3">
      <c r="A27" s="261" t="s">
        <v>12</v>
      </c>
      <c r="B27" s="261"/>
      <c r="C27" s="261"/>
      <c r="D27" s="261"/>
      <c r="E27" s="136"/>
      <c r="F27" s="136"/>
      <c r="G27" s="261" t="s">
        <v>13</v>
      </c>
      <c r="H27" s="261"/>
      <c r="I27" s="261"/>
      <c r="J27" s="261"/>
      <c r="K27" s="261"/>
    </row>
    <row r="28" spans="1:11" x14ac:dyDescent="0.3">
      <c r="G28" s="125"/>
    </row>
    <row r="31" spans="1:11" x14ac:dyDescent="0.3">
      <c r="E31" s="127"/>
    </row>
    <row r="32" spans="1:11" x14ac:dyDescent="0.3">
      <c r="E32" s="120"/>
    </row>
    <row r="33" spans="4:6" x14ac:dyDescent="0.3">
      <c r="D33" s="120"/>
      <c r="F33" s="120"/>
    </row>
    <row r="34" spans="4:6" x14ac:dyDescent="0.3">
      <c r="E34"/>
    </row>
  </sheetData>
  <mergeCells count="41">
    <mergeCell ref="B9:C9"/>
    <mergeCell ref="B10:C10"/>
    <mergeCell ref="B11:C11"/>
    <mergeCell ref="B12:C12"/>
    <mergeCell ref="B2:K2"/>
    <mergeCell ref="B3:K3"/>
    <mergeCell ref="B4:K4"/>
    <mergeCell ref="H9:K9"/>
    <mergeCell ref="H10:K10"/>
    <mergeCell ref="H11:K11"/>
    <mergeCell ref="H12:K12"/>
    <mergeCell ref="A6:A8"/>
    <mergeCell ref="B6:D6"/>
    <mergeCell ref="E6:F6"/>
    <mergeCell ref="G6:G7"/>
    <mergeCell ref="H6:K8"/>
    <mergeCell ref="B7:C8"/>
    <mergeCell ref="E7:E8"/>
    <mergeCell ref="A27:D27"/>
    <mergeCell ref="G27:K27"/>
    <mergeCell ref="A25:E25"/>
    <mergeCell ref="H25:K25"/>
    <mergeCell ref="B15:C15"/>
    <mergeCell ref="H15:K15"/>
    <mergeCell ref="B24:C24"/>
    <mergeCell ref="H16:K16"/>
    <mergeCell ref="H17:K17"/>
    <mergeCell ref="H18:K18"/>
    <mergeCell ref="B19:C19"/>
    <mergeCell ref="B20:C20"/>
    <mergeCell ref="H23:K23"/>
    <mergeCell ref="H24:K24"/>
    <mergeCell ref="B23:C23"/>
    <mergeCell ref="B14:C14"/>
    <mergeCell ref="H14:K14"/>
    <mergeCell ref="H13:K13"/>
    <mergeCell ref="B22:C22"/>
    <mergeCell ref="H22:K22"/>
    <mergeCell ref="H19:K20"/>
    <mergeCell ref="B21:C21"/>
    <mergeCell ref="H21:K21"/>
  </mergeCells>
  <pageMargins left="0.98425196850393704" right="0" top="0.39370078740157483" bottom="0" header="0" footer="0"/>
  <pageSetup paperSize="9" scale="4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K94"/>
  <sheetViews>
    <sheetView view="pageBreakPreview" topLeftCell="A27" zoomScale="80" zoomScaleNormal="100" zoomScaleSheetLayoutView="80" workbookViewId="0">
      <selection activeCell="B32" sqref="B32:C32"/>
    </sheetView>
  </sheetViews>
  <sheetFormatPr defaultRowHeight="18.75" x14ac:dyDescent="0.3"/>
  <cols>
    <col min="1" max="1" width="9.140625" style="97"/>
    <col min="2" max="2" width="9.140625" style="85"/>
    <col min="3" max="3" width="30.85546875" style="85" customWidth="1"/>
    <col min="4" max="4" width="14.5703125" style="85" customWidth="1"/>
    <col min="5" max="5" width="40.140625" style="85" customWidth="1"/>
    <col min="6" max="6" width="14.7109375" style="85" customWidth="1"/>
    <col min="7" max="7" width="13.140625" style="86" customWidth="1"/>
    <col min="8" max="10" width="9.140625" style="85"/>
    <col min="11" max="11" width="47.42578125" style="85" customWidth="1"/>
    <col min="12" max="16384" width="9.140625" style="85"/>
  </cols>
  <sheetData>
    <row r="2" spans="1:11" x14ac:dyDescent="0.3">
      <c r="B2" s="450" t="s">
        <v>0</v>
      </c>
      <c r="C2" s="450"/>
      <c r="D2" s="450"/>
      <c r="E2" s="450"/>
      <c r="F2" s="450"/>
      <c r="G2" s="450"/>
      <c r="H2" s="450"/>
      <c r="I2" s="450"/>
      <c r="J2" s="450"/>
      <c r="K2" s="450"/>
    </row>
    <row r="3" spans="1:11" x14ac:dyDescent="0.3">
      <c r="B3" s="450" t="s">
        <v>1</v>
      </c>
      <c r="C3" s="450"/>
      <c r="D3" s="450"/>
      <c r="E3" s="450"/>
      <c r="F3" s="450"/>
      <c r="G3" s="450"/>
      <c r="H3" s="450"/>
      <c r="I3" s="450"/>
      <c r="J3" s="450"/>
      <c r="K3" s="450"/>
    </row>
    <row r="4" spans="1:11" x14ac:dyDescent="0.3">
      <c r="B4" s="450" t="s">
        <v>2</v>
      </c>
      <c r="C4" s="450"/>
      <c r="D4" s="450"/>
      <c r="E4" s="450"/>
      <c r="F4" s="450"/>
      <c r="G4" s="450"/>
      <c r="H4" s="450"/>
      <c r="I4" s="450"/>
      <c r="J4" s="450"/>
      <c r="K4" s="450"/>
    </row>
    <row r="5" spans="1:11" ht="19.5" thickBot="1" x14ac:dyDescent="0.35"/>
    <row r="6" spans="1:11" ht="27.75" customHeight="1" x14ac:dyDescent="0.3">
      <c r="A6" s="425" t="s">
        <v>3</v>
      </c>
      <c r="B6" s="427" t="s">
        <v>4</v>
      </c>
      <c r="C6" s="427"/>
      <c r="D6" s="427"/>
      <c r="E6" s="428" t="s">
        <v>6</v>
      </c>
      <c r="F6" s="428"/>
      <c r="G6" s="429" t="s">
        <v>8</v>
      </c>
      <c r="H6" s="431" t="s">
        <v>10</v>
      </c>
      <c r="I6" s="431"/>
      <c r="J6" s="431"/>
      <c r="K6" s="432"/>
    </row>
    <row r="7" spans="1:11" ht="37.5" x14ac:dyDescent="0.3">
      <c r="A7" s="426"/>
      <c r="B7" s="435" t="s">
        <v>7</v>
      </c>
      <c r="C7" s="435"/>
      <c r="D7" s="87" t="s">
        <v>24</v>
      </c>
      <c r="E7" s="436" t="s">
        <v>7</v>
      </c>
      <c r="F7" s="87" t="s">
        <v>24</v>
      </c>
      <c r="G7" s="430"/>
      <c r="H7" s="433"/>
      <c r="I7" s="433"/>
      <c r="J7" s="433"/>
      <c r="K7" s="434"/>
    </row>
    <row r="8" spans="1:11" x14ac:dyDescent="0.3">
      <c r="A8" s="426"/>
      <c r="B8" s="435"/>
      <c r="C8" s="435"/>
      <c r="D8" s="26" t="s">
        <v>5</v>
      </c>
      <c r="E8" s="436"/>
      <c r="F8" s="26" t="s">
        <v>5</v>
      </c>
      <c r="G8" s="7" t="s">
        <v>9</v>
      </c>
      <c r="H8" s="433"/>
      <c r="I8" s="433"/>
      <c r="J8" s="433"/>
      <c r="K8" s="434"/>
    </row>
    <row r="9" spans="1:11" ht="112.5" x14ac:dyDescent="0.3">
      <c r="A9" s="29">
        <v>1</v>
      </c>
      <c r="B9" s="256" t="s">
        <v>25</v>
      </c>
      <c r="C9" s="257"/>
      <c r="D9" s="32">
        <v>197125</v>
      </c>
      <c r="E9" s="31" t="s">
        <v>25</v>
      </c>
      <c r="F9" s="25">
        <v>247233.5</v>
      </c>
      <c r="G9" s="19">
        <f t="shared" ref="G9:G20" si="0">+F9-D9</f>
        <v>50108.5</v>
      </c>
      <c r="H9" s="420" t="s">
        <v>76</v>
      </c>
      <c r="I9" s="448"/>
      <c r="J9" s="448"/>
      <c r="K9" s="449"/>
    </row>
    <row r="10" spans="1:11" ht="206.25" x14ac:dyDescent="0.3">
      <c r="A10" s="29">
        <v>2</v>
      </c>
      <c r="B10" s="256" t="s">
        <v>26</v>
      </c>
      <c r="C10" s="257"/>
      <c r="D10" s="76">
        <v>0</v>
      </c>
      <c r="E10" s="23" t="s">
        <v>26</v>
      </c>
      <c r="F10" s="13">
        <v>1147.5999999999999</v>
      </c>
      <c r="G10" s="19">
        <f t="shared" si="0"/>
        <v>1147.5999999999999</v>
      </c>
      <c r="H10" s="420" t="s">
        <v>77</v>
      </c>
      <c r="I10" s="448"/>
      <c r="J10" s="448"/>
      <c r="K10" s="449"/>
    </row>
    <row r="11" spans="1:11" ht="84.75" customHeight="1" x14ac:dyDescent="0.3">
      <c r="A11" s="112">
        <v>3</v>
      </c>
      <c r="B11" s="256" t="s">
        <v>27</v>
      </c>
      <c r="C11" s="257"/>
      <c r="D11" s="13">
        <v>0</v>
      </c>
      <c r="E11" s="23" t="s">
        <v>27</v>
      </c>
      <c r="F11" s="13">
        <v>197.1</v>
      </c>
      <c r="G11" s="88">
        <f t="shared" si="0"/>
        <v>197.1</v>
      </c>
      <c r="H11" s="420" t="s">
        <v>78</v>
      </c>
      <c r="I11" s="448"/>
      <c r="J11" s="448"/>
      <c r="K11" s="449"/>
    </row>
    <row r="12" spans="1:11" ht="75" x14ac:dyDescent="0.3">
      <c r="A12" s="112">
        <v>4</v>
      </c>
      <c r="B12" s="256" t="s">
        <v>28</v>
      </c>
      <c r="C12" s="257"/>
      <c r="D12" s="35">
        <v>0</v>
      </c>
      <c r="E12" s="13" t="s">
        <v>28</v>
      </c>
      <c r="F12" s="13">
        <v>288</v>
      </c>
      <c r="G12" s="88">
        <f t="shared" si="0"/>
        <v>288</v>
      </c>
      <c r="H12" s="451" t="s">
        <v>79</v>
      </c>
      <c r="I12" s="452"/>
      <c r="J12" s="452"/>
      <c r="K12" s="453"/>
    </row>
    <row r="13" spans="1:11" ht="56.25" x14ac:dyDescent="0.3">
      <c r="A13" s="98">
        <v>5</v>
      </c>
      <c r="B13" s="442" t="s">
        <v>29</v>
      </c>
      <c r="C13" s="443"/>
      <c r="D13" s="33">
        <v>0</v>
      </c>
      <c r="E13" s="36" t="s">
        <v>29</v>
      </c>
      <c r="F13" s="34">
        <v>35.5</v>
      </c>
      <c r="G13" s="88">
        <f t="shared" si="0"/>
        <v>35.5</v>
      </c>
      <c r="H13" s="451" t="s">
        <v>80</v>
      </c>
      <c r="I13" s="452"/>
      <c r="J13" s="452"/>
      <c r="K13" s="453"/>
    </row>
    <row r="14" spans="1:11" ht="37.5" x14ac:dyDescent="0.3">
      <c r="A14" s="112">
        <v>6</v>
      </c>
      <c r="B14" s="303" t="s">
        <v>30</v>
      </c>
      <c r="C14" s="303"/>
      <c r="D14" s="37">
        <v>960</v>
      </c>
      <c r="E14" s="40" t="s">
        <v>30</v>
      </c>
      <c r="F14" s="38">
        <v>1898.4</v>
      </c>
      <c r="G14" s="88">
        <f t="shared" si="0"/>
        <v>938.40000000000009</v>
      </c>
      <c r="H14" s="451" t="s">
        <v>80</v>
      </c>
      <c r="I14" s="452"/>
      <c r="J14" s="452"/>
      <c r="K14" s="453"/>
    </row>
    <row r="15" spans="1:11" ht="262.5" customHeight="1" x14ac:dyDescent="0.3">
      <c r="A15" s="113">
        <v>7</v>
      </c>
      <c r="B15" s="256" t="s">
        <v>31</v>
      </c>
      <c r="C15" s="257"/>
      <c r="D15" s="13">
        <v>165</v>
      </c>
      <c r="E15" s="42" t="s">
        <v>31</v>
      </c>
      <c r="F15" s="10">
        <v>280.7</v>
      </c>
      <c r="G15" s="89">
        <f t="shared" si="0"/>
        <v>115.69999999999999</v>
      </c>
      <c r="H15" s="451" t="s">
        <v>81</v>
      </c>
      <c r="I15" s="452"/>
      <c r="J15" s="452"/>
      <c r="K15" s="453"/>
    </row>
    <row r="16" spans="1:11" ht="84.75" customHeight="1" x14ac:dyDescent="0.3">
      <c r="A16" s="113">
        <v>8</v>
      </c>
      <c r="B16" s="256" t="s">
        <v>32</v>
      </c>
      <c r="C16" s="257"/>
      <c r="D16" s="13">
        <v>330.3</v>
      </c>
      <c r="E16" s="41" t="s">
        <v>32</v>
      </c>
      <c r="F16" s="10">
        <v>945</v>
      </c>
      <c r="G16" s="89">
        <f t="shared" si="0"/>
        <v>614.70000000000005</v>
      </c>
      <c r="H16" s="451" t="s">
        <v>82</v>
      </c>
      <c r="I16" s="452"/>
      <c r="J16" s="452"/>
      <c r="K16" s="453"/>
    </row>
    <row r="17" spans="1:11" ht="93.75" x14ac:dyDescent="0.3">
      <c r="A17" s="112">
        <v>9</v>
      </c>
      <c r="B17" s="256" t="s">
        <v>33</v>
      </c>
      <c r="C17" s="257"/>
      <c r="D17" s="13">
        <v>0</v>
      </c>
      <c r="E17" s="90" t="s">
        <v>33</v>
      </c>
      <c r="F17" s="10">
        <v>345</v>
      </c>
      <c r="G17" s="88">
        <f t="shared" si="0"/>
        <v>345</v>
      </c>
      <c r="H17" s="451" t="s">
        <v>83</v>
      </c>
      <c r="I17" s="452"/>
      <c r="J17" s="452"/>
      <c r="K17" s="453"/>
    </row>
    <row r="18" spans="1:11" ht="112.5" x14ac:dyDescent="0.3">
      <c r="A18" s="112">
        <v>10</v>
      </c>
      <c r="B18" s="256" t="s">
        <v>34</v>
      </c>
      <c r="C18" s="257"/>
      <c r="D18" s="13">
        <v>99238</v>
      </c>
      <c r="E18" s="13" t="s">
        <v>34</v>
      </c>
      <c r="F18" s="13">
        <v>110877.6</v>
      </c>
      <c r="G18" s="88">
        <f t="shared" si="0"/>
        <v>11639.600000000006</v>
      </c>
      <c r="H18" s="451" t="s">
        <v>84</v>
      </c>
      <c r="I18" s="452"/>
      <c r="J18" s="452"/>
      <c r="K18" s="453"/>
    </row>
    <row r="19" spans="1:11" ht="206.25" customHeight="1" x14ac:dyDescent="0.3">
      <c r="A19" s="112">
        <v>11</v>
      </c>
      <c r="B19" s="303" t="s">
        <v>35</v>
      </c>
      <c r="C19" s="303"/>
      <c r="D19" s="13">
        <v>0</v>
      </c>
      <c r="E19" s="43" t="s">
        <v>35</v>
      </c>
      <c r="F19" s="10">
        <v>1510.9</v>
      </c>
      <c r="G19" s="88">
        <f t="shared" si="0"/>
        <v>1510.9</v>
      </c>
      <c r="H19" s="451" t="s">
        <v>85</v>
      </c>
      <c r="I19" s="452"/>
      <c r="J19" s="452"/>
      <c r="K19" s="453"/>
    </row>
    <row r="20" spans="1:11" ht="97.5" customHeight="1" x14ac:dyDescent="0.3">
      <c r="A20" s="112">
        <v>12</v>
      </c>
      <c r="B20" s="256" t="s">
        <v>36</v>
      </c>
      <c r="C20" s="257"/>
      <c r="D20" s="13">
        <v>0</v>
      </c>
      <c r="E20" s="100" t="s">
        <v>36</v>
      </c>
      <c r="F20" s="10">
        <v>60</v>
      </c>
      <c r="G20" s="88">
        <f t="shared" si="0"/>
        <v>60</v>
      </c>
      <c r="H20" s="420" t="s">
        <v>86</v>
      </c>
      <c r="I20" s="448"/>
      <c r="J20" s="448"/>
      <c r="K20" s="449"/>
    </row>
    <row r="21" spans="1:11" ht="93.75" customHeight="1" x14ac:dyDescent="0.3">
      <c r="A21" s="112">
        <v>13</v>
      </c>
      <c r="B21" s="454" t="s">
        <v>37</v>
      </c>
      <c r="C21" s="455"/>
      <c r="D21" s="13">
        <v>0</v>
      </c>
      <c r="E21" s="90" t="s">
        <v>37</v>
      </c>
      <c r="F21" s="10">
        <v>22.5</v>
      </c>
      <c r="G21" s="88">
        <f>+F21-D21</f>
        <v>22.5</v>
      </c>
      <c r="H21" s="420" t="s">
        <v>87</v>
      </c>
      <c r="I21" s="421"/>
      <c r="J21" s="421"/>
      <c r="K21" s="422"/>
    </row>
    <row r="22" spans="1:11" ht="94.5" customHeight="1" x14ac:dyDescent="0.3">
      <c r="A22" s="112">
        <v>14</v>
      </c>
      <c r="B22" s="256" t="s">
        <v>38</v>
      </c>
      <c r="C22" s="257"/>
      <c r="D22" s="44">
        <v>72.400000000000006</v>
      </c>
      <c r="E22" s="45" t="s">
        <v>38</v>
      </c>
      <c r="F22" s="39">
        <v>99.6</v>
      </c>
      <c r="G22" s="88">
        <f>+F22-D22</f>
        <v>27.199999999999989</v>
      </c>
      <c r="H22" s="420" t="s">
        <v>88</v>
      </c>
      <c r="I22" s="421"/>
      <c r="J22" s="421"/>
      <c r="K22" s="422"/>
    </row>
    <row r="23" spans="1:11" ht="149.25" customHeight="1" x14ac:dyDescent="0.3">
      <c r="A23" s="112">
        <v>15</v>
      </c>
      <c r="B23" s="256" t="s">
        <v>39</v>
      </c>
      <c r="C23" s="257"/>
      <c r="D23" s="13">
        <v>56</v>
      </c>
      <c r="E23" s="75" t="s">
        <v>39</v>
      </c>
      <c r="F23" s="10">
        <v>95.8</v>
      </c>
      <c r="G23" s="88">
        <f>+F23-D23</f>
        <v>39.799999999999997</v>
      </c>
      <c r="H23" s="420" t="s">
        <v>89</v>
      </c>
      <c r="I23" s="421"/>
      <c r="J23" s="421"/>
      <c r="K23" s="422"/>
    </row>
    <row r="24" spans="1:11" ht="136.5" customHeight="1" x14ac:dyDescent="0.3">
      <c r="A24" s="113">
        <v>16</v>
      </c>
      <c r="B24" s="303" t="s">
        <v>40</v>
      </c>
      <c r="C24" s="303"/>
      <c r="D24" s="46">
        <v>38.9</v>
      </c>
      <c r="E24" s="13" t="s">
        <v>40</v>
      </c>
      <c r="F24" s="13">
        <v>479.4</v>
      </c>
      <c r="G24" s="88">
        <f>+F24-D24</f>
        <v>440.5</v>
      </c>
      <c r="H24" s="414" t="s">
        <v>90</v>
      </c>
      <c r="I24" s="414"/>
      <c r="J24" s="414"/>
      <c r="K24" s="415"/>
    </row>
    <row r="25" spans="1:11" ht="98.25" customHeight="1" x14ac:dyDescent="0.3">
      <c r="A25" s="113">
        <v>17</v>
      </c>
      <c r="B25" s="303" t="s">
        <v>57</v>
      </c>
      <c r="C25" s="303"/>
      <c r="D25" s="46">
        <v>50</v>
      </c>
      <c r="E25" s="13" t="s">
        <v>57</v>
      </c>
      <c r="F25" s="13">
        <v>60</v>
      </c>
      <c r="G25" s="88">
        <f t="shared" ref="G25:G47" si="1">+F25-D25</f>
        <v>10</v>
      </c>
      <c r="H25" s="414" t="s">
        <v>91</v>
      </c>
      <c r="I25" s="414"/>
      <c r="J25" s="414"/>
      <c r="K25" s="415"/>
    </row>
    <row r="26" spans="1:11" ht="60" customHeight="1" x14ac:dyDescent="0.3">
      <c r="A26" s="113">
        <v>18</v>
      </c>
      <c r="B26" s="303" t="s">
        <v>58</v>
      </c>
      <c r="C26" s="303"/>
      <c r="D26" s="46">
        <v>45</v>
      </c>
      <c r="E26" s="13" t="s">
        <v>58</v>
      </c>
      <c r="F26" s="13">
        <v>60</v>
      </c>
      <c r="G26" s="88">
        <f t="shared" si="1"/>
        <v>15</v>
      </c>
      <c r="H26" s="414" t="s">
        <v>91</v>
      </c>
      <c r="I26" s="414"/>
      <c r="J26" s="414"/>
      <c r="K26" s="415"/>
    </row>
    <row r="27" spans="1:11" ht="66.75" customHeight="1" x14ac:dyDescent="0.3">
      <c r="A27" s="113">
        <v>19</v>
      </c>
      <c r="B27" s="303" t="s">
        <v>59</v>
      </c>
      <c r="C27" s="303"/>
      <c r="D27" s="46">
        <v>45</v>
      </c>
      <c r="E27" s="13" t="s">
        <v>59</v>
      </c>
      <c r="F27" s="13">
        <v>60</v>
      </c>
      <c r="G27" s="88">
        <f t="shared" si="1"/>
        <v>15</v>
      </c>
      <c r="H27" s="414" t="s">
        <v>91</v>
      </c>
      <c r="I27" s="414"/>
      <c r="J27" s="414"/>
      <c r="K27" s="415"/>
    </row>
    <row r="28" spans="1:11" ht="49.5" customHeight="1" x14ac:dyDescent="0.3">
      <c r="A28" s="113">
        <v>20</v>
      </c>
      <c r="B28" s="303" t="s">
        <v>60</v>
      </c>
      <c r="C28" s="303"/>
      <c r="D28" s="46">
        <v>10</v>
      </c>
      <c r="E28" s="13" t="s">
        <v>60</v>
      </c>
      <c r="F28" s="13">
        <v>20</v>
      </c>
      <c r="G28" s="88">
        <f t="shared" si="1"/>
        <v>10</v>
      </c>
      <c r="H28" s="414" t="s">
        <v>91</v>
      </c>
      <c r="I28" s="414"/>
      <c r="J28" s="414"/>
      <c r="K28" s="415"/>
    </row>
    <row r="29" spans="1:11" ht="170.25" customHeight="1" x14ac:dyDescent="0.3">
      <c r="A29" s="112">
        <v>21</v>
      </c>
      <c r="B29" s="303" t="s">
        <v>21</v>
      </c>
      <c r="C29" s="303"/>
      <c r="D29" s="46">
        <v>70</v>
      </c>
      <c r="E29" s="13" t="s">
        <v>21</v>
      </c>
      <c r="F29" s="13">
        <v>80</v>
      </c>
      <c r="G29" s="88">
        <f t="shared" si="1"/>
        <v>10</v>
      </c>
      <c r="H29" s="414" t="s">
        <v>91</v>
      </c>
      <c r="I29" s="414"/>
      <c r="J29" s="414"/>
      <c r="K29" s="415"/>
    </row>
    <row r="30" spans="1:11" ht="81.75" customHeight="1" x14ac:dyDescent="0.3">
      <c r="A30" s="113">
        <v>22</v>
      </c>
      <c r="B30" s="303" t="s">
        <v>61</v>
      </c>
      <c r="C30" s="303"/>
      <c r="D30" s="46">
        <v>40</v>
      </c>
      <c r="E30" s="13" t="s">
        <v>61</v>
      </c>
      <c r="F30" s="13">
        <v>60</v>
      </c>
      <c r="G30" s="88">
        <f t="shared" si="1"/>
        <v>20</v>
      </c>
      <c r="H30" s="414" t="s">
        <v>91</v>
      </c>
      <c r="I30" s="414"/>
      <c r="J30" s="414"/>
      <c r="K30" s="415"/>
    </row>
    <row r="31" spans="1:11" ht="98.25" customHeight="1" x14ac:dyDescent="0.3">
      <c r="A31" s="113">
        <v>23</v>
      </c>
      <c r="B31" s="303" t="s">
        <v>62</v>
      </c>
      <c r="C31" s="303"/>
      <c r="D31" s="46">
        <v>30</v>
      </c>
      <c r="E31" s="13" t="s">
        <v>62</v>
      </c>
      <c r="F31" s="13">
        <v>60</v>
      </c>
      <c r="G31" s="88">
        <f t="shared" si="1"/>
        <v>30</v>
      </c>
      <c r="H31" s="414" t="s">
        <v>91</v>
      </c>
      <c r="I31" s="414"/>
      <c r="J31" s="414"/>
      <c r="K31" s="415"/>
    </row>
    <row r="32" spans="1:11" ht="58.5" customHeight="1" x14ac:dyDescent="0.3">
      <c r="A32" s="113">
        <v>24</v>
      </c>
      <c r="B32" s="303"/>
      <c r="C32" s="303"/>
      <c r="D32" s="46">
        <v>0</v>
      </c>
      <c r="E32" s="23" t="s">
        <v>63</v>
      </c>
      <c r="F32" s="13">
        <v>100</v>
      </c>
      <c r="G32" s="88">
        <f t="shared" si="1"/>
        <v>100</v>
      </c>
      <c r="H32" s="420" t="s">
        <v>99</v>
      </c>
      <c r="I32" s="421"/>
      <c r="J32" s="421"/>
      <c r="K32" s="422"/>
    </row>
    <row r="33" spans="1:11" ht="104.25" customHeight="1" x14ac:dyDescent="0.3">
      <c r="A33" s="113">
        <v>25</v>
      </c>
      <c r="B33" s="256" t="s">
        <v>64</v>
      </c>
      <c r="C33" s="257"/>
      <c r="D33" s="81">
        <v>40</v>
      </c>
      <c r="E33" s="13" t="s">
        <v>64</v>
      </c>
      <c r="F33" s="78">
        <v>60</v>
      </c>
      <c r="G33" s="88">
        <f t="shared" si="1"/>
        <v>20</v>
      </c>
      <c r="H33" s="414" t="s">
        <v>91</v>
      </c>
      <c r="I33" s="414"/>
      <c r="J33" s="414"/>
      <c r="K33" s="415"/>
    </row>
    <row r="34" spans="1:11" ht="83.25" customHeight="1" x14ac:dyDescent="0.3">
      <c r="A34" s="112">
        <v>26</v>
      </c>
      <c r="B34" s="256" t="s">
        <v>65</v>
      </c>
      <c r="C34" s="257"/>
      <c r="D34" s="82">
        <v>120</v>
      </c>
      <c r="E34" s="13" t="s">
        <v>65</v>
      </c>
      <c r="F34" s="78">
        <v>160</v>
      </c>
      <c r="G34" s="88">
        <f t="shared" si="1"/>
        <v>40</v>
      </c>
      <c r="H34" s="414" t="s">
        <v>91</v>
      </c>
      <c r="I34" s="414"/>
      <c r="J34" s="414"/>
      <c r="K34" s="415"/>
    </row>
    <row r="35" spans="1:11" ht="66.75" customHeight="1" x14ac:dyDescent="0.3">
      <c r="A35" s="112">
        <v>27</v>
      </c>
      <c r="B35" s="256" t="s">
        <v>66</v>
      </c>
      <c r="C35" s="257"/>
      <c r="D35" s="81">
        <v>40</v>
      </c>
      <c r="E35" s="13" t="s">
        <v>66</v>
      </c>
      <c r="F35" s="78">
        <v>100</v>
      </c>
      <c r="G35" s="88">
        <f t="shared" si="1"/>
        <v>60</v>
      </c>
      <c r="H35" s="414" t="s">
        <v>91</v>
      </c>
      <c r="I35" s="414"/>
      <c r="J35" s="414"/>
      <c r="K35" s="415"/>
    </row>
    <row r="36" spans="1:11" ht="120" customHeight="1" x14ac:dyDescent="0.3">
      <c r="A36" s="112">
        <v>28</v>
      </c>
      <c r="B36" s="256" t="s">
        <v>67</v>
      </c>
      <c r="C36" s="257"/>
      <c r="D36" s="71">
        <v>70</v>
      </c>
      <c r="E36" s="13" t="s">
        <v>67</v>
      </c>
      <c r="F36" s="78">
        <v>100</v>
      </c>
      <c r="G36" s="88">
        <f t="shared" si="1"/>
        <v>30</v>
      </c>
      <c r="H36" s="414" t="s">
        <v>91</v>
      </c>
      <c r="I36" s="414"/>
      <c r="J36" s="414"/>
      <c r="K36" s="415"/>
    </row>
    <row r="37" spans="1:11" ht="42" customHeight="1" x14ac:dyDescent="0.3">
      <c r="A37" s="112">
        <v>29</v>
      </c>
      <c r="B37" s="416" t="s">
        <v>68</v>
      </c>
      <c r="C37" s="417"/>
      <c r="D37" s="82">
        <v>15</v>
      </c>
      <c r="E37" s="13" t="s">
        <v>68</v>
      </c>
      <c r="F37" s="79">
        <v>20</v>
      </c>
      <c r="G37" s="88">
        <f t="shared" si="1"/>
        <v>5</v>
      </c>
      <c r="H37" s="414" t="s">
        <v>91</v>
      </c>
      <c r="I37" s="414"/>
      <c r="J37" s="414"/>
      <c r="K37" s="415"/>
    </row>
    <row r="38" spans="1:11" ht="61.5" customHeight="1" x14ac:dyDescent="0.3">
      <c r="A38" s="112">
        <v>30</v>
      </c>
      <c r="B38" s="418" t="s">
        <v>69</v>
      </c>
      <c r="C38" s="419"/>
      <c r="D38" s="81">
        <v>15</v>
      </c>
      <c r="E38" s="13" t="s">
        <v>69</v>
      </c>
      <c r="F38" s="80">
        <v>300</v>
      </c>
      <c r="G38" s="88">
        <f t="shared" si="1"/>
        <v>285</v>
      </c>
      <c r="H38" s="414" t="s">
        <v>91</v>
      </c>
      <c r="I38" s="414"/>
      <c r="J38" s="414"/>
      <c r="K38" s="415"/>
    </row>
    <row r="39" spans="1:11" ht="60.75" customHeight="1" x14ac:dyDescent="0.3">
      <c r="A39" s="112">
        <v>31</v>
      </c>
      <c r="B39" s="416" t="s">
        <v>70</v>
      </c>
      <c r="C39" s="417"/>
      <c r="D39" s="82">
        <v>10</v>
      </c>
      <c r="E39" s="13" t="s">
        <v>70</v>
      </c>
      <c r="F39" s="79">
        <v>40</v>
      </c>
      <c r="G39" s="88">
        <f t="shared" si="1"/>
        <v>30</v>
      </c>
      <c r="H39" s="414" t="s">
        <v>91</v>
      </c>
      <c r="I39" s="414"/>
      <c r="J39" s="414"/>
      <c r="K39" s="415"/>
    </row>
    <row r="40" spans="1:11" ht="118.5" customHeight="1" x14ac:dyDescent="0.3">
      <c r="A40" s="112">
        <v>32</v>
      </c>
      <c r="B40" s="418" t="s">
        <v>71</v>
      </c>
      <c r="C40" s="419"/>
      <c r="D40" s="71">
        <v>6</v>
      </c>
      <c r="E40" s="13" t="s">
        <v>71</v>
      </c>
      <c r="F40" s="80">
        <v>10</v>
      </c>
      <c r="G40" s="88">
        <f t="shared" si="1"/>
        <v>4</v>
      </c>
      <c r="H40" s="414" t="s">
        <v>91</v>
      </c>
      <c r="I40" s="414"/>
      <c r="J40" s="414"/>
      <c r="K40" s="415"/>
    </row>
    <row r="41" spans="1:11" ht="118.5" customHeight="1" x14ac:dyDescent="0.3">
      <c r="A41" s="112">
        <v>33</v>
      </c>
      <c r="B41" s="256"/>
      <c r="C41" s="257"/>
      <c r="D41" s="84">
        <v>0</v>
      </c>
      <c r="E41" s="13" t="s">
        <v>100</v>
      </c>
      <c r="F41" s="13">
        <v>60</v>
      </c>
      <c r="G41" s="88">
        <f>+F41-D41</f>
        <v>60</v>
      </c>
      <c r="H41" s="420" t="s">
        <v>99</v>
      </c>
      <c r="I41" s="421"/>
      <c r="J41" s="421"/>
      <c r="K41" s="422"/>
    </row>
    <row r="42" spans="1:11" ht="78.75" customHeight="1" x14ac:dyDescent="0.3">
      <c r="A42" s="112">
        <v>34</v>
      </c>
      <c r="B42" s="442" t="s">
        <v>72</v>
      </c>
      <c r="C42" s="443"/>
      <c r="D42" s="71">
        <v>8</v>
      </c>
      <c r="E42" s="33" t="s">
        <v>72</v>
      </c>
      <c r="F42" s="101">
        <v>20</v>
      </c>
      <c r="G42" s="102">
        <f t="shared" si="1"/>
        <v>12</v>
      </c>
      <c r="H42" s="423" t="s">
        <v>91</v>
      </c>
      <c r="I42" s="423"/>
      <c r="J42" s="423"/>
      <c r="K42" s="424"/>
    </row>
    <row r="43" spans="1:11" ht="64.5" customHeight="1" x14ac:dyDescent="0.3">
      <c r="A43" s="112">
        <v>35</v>
      </c>
      <c r="B43" s="256" t="s">
        <v>73</v>
      </c>
      <c r="C43" s="257"/>
      <c r="D43" s="71">
        <v>8</v>
      </c>
      <c r="E43" s="23" t="s">
        <v>73</v>
      </c>
      <c r="F43" s="13">
        <v>10</v>
      </c>
      <c r="G43" s="88">
        <f t="shared" si="1"/>
        <v>2</v>
      </c>
      <c r="H43" s="414" t="s">
        <v>91</v>
      </c>
      <c r="I43" s="414"/>
      <c r="J43" s="414"/>
      <c r="K43" s="415"/>
    </row>
    <row r="44" spans="1:11" ht="135" customHeight="1" x14ac:dyDescent="0.3">
      <c r="A44" s="112">
        <v>36</v>
      </c>
      <c r="B44" s="256" t="s">
        <v>98</v>
      </c>
      <c r="C44" s="441"/>
      <c r="D44" s="64">
        <v>70</v>
      </c>
      <c r="E44" s="23" t="s">
        <v>98</v>
      </c>
      <c r="F44" s="13">
        <v>80</v>
      </c>
      <c r="G44" s="88">
        <f t="shared" si="1"/>
        <v>10</v>
      </c>
      <c r="H44" s="414" t="s">
        <v>91</v>
      </c>
      <c r="I44" s="414"/>
      <c r="J44" s="414"/>
      <c r="K44" s="415"/>
    </row>
    <row r="45" spans="1:11" ht="99.75" customHeight="1" x14ac:dyDescent="0.3">
      <c r="A45" s="112">
        <v>37</v>
      </c>
      <c r="B45" s="256" t="s">
        <v>74</v>
      </c>
      <c r="C45" s="257"/>
      <c r="D45" s="83">
        <v>20</v>
      </c>
      <c r="E45" s="13" t="s">
        <v>74</v>
      </c>
      <c r="F45" s="13">
        <v>40</v>
      </c>
      <c r="G45" s="88">
        <f t="shared" si="1"/>
        <v>20</v>
      </c>
      <c r="H45" s="414" t="s">
        <v>91</v>
      </c>
      <c r="I45" s="414"/>
      <c r="J45" s="414"/>
      <c r="K45" s="415"/>
    </row>
    <row r="46" spans="1:11" ht="72.75" customHeight="1" x14ac:dyDescent="0.3">
      <c r="A46" s="112">
        <v>38</v>
      </c>
      <c r="B46" s="256" t="s">
        <v>75</v>
      </c>
      <c r="C46" s="257"/>
      <c r="D46" s="56">
        <v>30</v>
      </c>
      <c r="E46" s="13" t="s">
        <v>75</v>
      </c>
      <c r="F46" s="13">
        <v>60</v>
      </c>
      <c r="G46" s="88">
        <f t="shared" si="1"/>
        <v>30</v>
      </c>
      <c r="H46" s="414" t="s">
        <v>91</v>
      </c>
      <c r="I46" s="414"/>
      <c r="J46" s="414"/>
      <c r="K46" s="415"/>
    </row>
    <row r="47" spans="1:11" ht="78.75" customHeight="1" x14ac:dyDescent="0.3">
      <c r="A47" s="112">
        <v>39</v>
      </c>
      <c r="B47" s="256" t="s">
        <v>41</v>
      </c>
      <c r="C47" s="257"/>
      <c r="D47" s="117">
        <v>57.9</v>
      </c>
      <c r="E47" s="77" t="s">
        <v>41</v>
      </c>
      <c r="F47" s="33">
        <v>89</v>
      </c>
      <c r="G47" s="88">
        <f t="shared" si="1"/>
        <v>31.1</v>
      </c>
      <c r="H47" s="420" t="s">
        <v>76</v>
      </c>
      <c r="I47" s="448"/>
      <c r="J47" s="448"/>
      <c r="K47" s="449"/>
    </row>
    <row r="48" spans="1:11" ht="172.5" customHeight="1" x14ac:dyDescent="0.3">
      <c r="A48" s="113">
        <v>40</v>
      </c>
      <c r="B48" s="278" t="s">
        <v>42</v>
      </c>
      <c r="C48" s="470"/>
      <c r="D48" s="116">
        <f>+D49+D50+D51</f>
        <v>5050</v>
      </c>
      <c r="E48" s="20" t="s">
        <v>42</v>
      </c>
      <c r="F48" s="103">
        <f>+F49+F50+F51</f>
        <v>27814.1</v>
      </c>
      <c r="G48" s="104">
        <f>+F48-D48</f>
        <v>22764.1</v>
      </c>
      <c r="H48" s="420" t="s">
        <v>103</v>
      </c>
      <c r="I48" s="448"/>
      <c r="J48" s="448"/>
      <c r="K48" s="449"/>
    </row>
    <row r="49" spans="1:11" ht="33.75" customHeight="1" x14ac:dyDescent="0.3">
      <c r="A49" s="113"/>
      <c r="B49" s="256" t="s">
        <v>43</v>
      </c>
      <c r="C49" s="257"/>
      <c r="D49" s="49">
        <v>1750</v>
      </c>
      <c r="E49" s="23" t="s">
        <v>43</v>
      </c>
      <c r="F49" s="10">
        <v>12585.6</v>
      </c>
      <c r="G49" s="89">
        <f t="shared" ref="G49:G51" si="2">+F49-D49</f>
        <v>10835.6</v>
      </c>
      <c r="H49" s="466" t="s">
        <v>101</v>
      </c>
      <c r="I49" s="448"/>
      <c r="J49" s="448"/>
      <c r="K49" s="449"/>
    </row>
    <row r="50" spans="1:11" ht="38.25" customHeight="1" x14ac:dyDescent="0.3">
      <c r="A50" s="113"/>
      <c r="B50" s="303" t="s">
        <v>44</v>
      </c>
      <c r="C50" s="303"/>
      <c r="D50" s="50">
        <v>3200</v>
      </c>
      <c r="E50" s="23" t="s">
        <v>44</v>
      </c>
      <c r="F50" s="10">
        <v>15128.5</v>
      </c>
      <c r="G50" s="89">
        <f t="shared" si="2"/>
        <v>11928.5</v>
      </c>
      <c r="H50" s="466" t="s">
        <v>102</v>
      </c>
      <c r="I50" s="448"/>
      <c r="J50" s="448"/>
      <c r="K50" s="449"/>
    </row>
    <row r="51" spans="1:11" ht="44.25" customHeight="1" x14ac:dyDescent="0.3">
      <c r="A51" s="112"/>
      <c r="B51" s="469" t="s">
        <v>45</v>
      </c>
      <c r="C51" s="469"/>
      <c r="D51" s="109">
        <v>100</v>
      </c>
      <c r="E51" s="23" t="s">
        <v>45</v>
      </c>
      <c r="F51" s="13">
        <v>100</v>
      </c>
      <c r="G51" s="88">
        <f t="shared" si="2"/>
        <v>0</v>
      </c>
      <c r="H51" s="444"/>
      <c r="I51" s="445"/>
      <c r="J51" s="445"/>
      <c r="K51" s="446"/>
    </row>
    <row r="52" spans="1:11" ht="44.25" customHeight="1" x14ac:dyDescent="0.3">
      <c r="A52" s="114">
        <v>41</v>
      </c>
      <c r="B52" s="467" t="s">
        <v>46</v>
      </c>
      <c r="C52" s="468"/>
      <c r="D52" s="105">
        <v>0</v>
      </c>
      <c r="E52" s="106" t="s">
        <v>46</v>
      </c>
      <c r="F52" s="107">
        <f>+F53+F54</f>
        <v>1375.5</v>
      </c>
      <c r="G52" s="108">
        <f>+F52-D52</f>
        <v>1375.5</v>
      </c>
      <c r="H52" s="438" t="s">
        <v>104</v>
      </c>
      <c r="I52" s="439"/>
      <c r="J52" s="439"/>
      <c r="K52" s="440"/>
    </row>
    <row r="53" spans="1:11" x14ac:dyDescent="0.3">
      <c r="A53" s="113"/>
      <c r="B53" s="418" t="s">
        <v>47</v>
      </c>
      <c r="C53" s="419"/>
      <c r="D53" s="51">
        <v>0</v>
      </c>
      <c r="E53" s="52" t="s">
        <v>47</v>
      </c>
      <c r="F53" s="10">
        <v>173.5</v>
      </c>
      <c r="G53" s="89">
        <f t="shared" ref="G53:G54" si="3">+F53-D53</f>
        <v>173.5</v>
      </c>
      <c r="H53" s="444"/>
      <c r="I53" s="445"/>
      <c r="J53" s="445"/>
      <c r="K53" s="446"/>
    </row>
    <row r="54" spans="1:11" ht="40.5" customHeight="1" x14ac:dyDescent="0.3">
      <c r="A54" s="113"/>
      <c r="B54" s="256" t="s">
        <v>44</v>
      </c>
      <c r="C54" s="257"/>
      <c r="D54" s="51">
        <v>0</v>
      </c>
      <c r="E54" s="53" t="s">
        <v>44</v>
      </c>
      <c r="F54" s="10">
        <v>1202</v>
      </c>
      <c r="G54" s="89">
        <f t="shared" si="3"/>
        <v>1202</v>
      </c>
      <c r="H54" s="444"/>
      <c r="I54" s="445"/>
      <c r="J54" s="445"/>
      <c r="K54" s="446"/>
    </row>
    <row r="55" spans="1:11" ht="37.5" customHeight="1" x14ac:dyDescent="0.3">
      <c r="A55" s="113">
        <v>42</v>
      </c>
      <c r="B55" s="278" t="s">
        <v>48</v>
      </c>
      <c r="C55" s="279"/>
      <c r="D55" s="55">
        <f>D56+D57</f>
        <v>750</v>
      </c>
      <c r="E55" s="20" t="s">
        <v>48</v>
      </c>
      <c r="F55" s="55">
        <f>F56+F57</f>
        <v>2419.8000000000002</v>
      </c>
      <c r="G55" s="55">
        <f>+F55-D55</f>
        <v>1669.8000000000002</v>
      </c>
      <c r="H55" s="420" t="s">
        <v>105</v>
      </c>
      <c r="I55" s="448"/>
      <c r="J55" s="448"/>
      <c r="K55" s="449"/>
    </row>
    <row r="56" spans="1:11" ht="26.25" customHeight="1" x14ac:dyDescent="0.3">
      <c r="A56" s="113"/>
      <c r="B56" s="256" t="s">
        <v>47</v>
      </c>
      <c r="C56" s="257"/>
      <c r="D56" s="48">
        <v>350</v>
      </c>
      <c r="E56" s="23" t="s">
        <v>47</v>
      </c>
      <c r="F56" s="48">
        <v>1022.9</v>
      </c>
      <c r="G56" s="55">
        <f t="shared" ref="G56:G57" si="4">+F56-D56</f>
        <v>672.9</v>
      </c>
      <c r="H56" s="444"/>
      <c r="I56" s="445"/>
      <c r="J56" s="445"/>
      <c r="K56" s="446"/>
    </row>
    <row r="57" spans="1:11" ht="19.5" customHeight="1" x14ac:dyDescent="0.3">
      <c r="A57" s="113"/>
      <c r="B57" s="256" t="s">
        <v>44</v>
      </c>
      <c r="C57" s="257"/>
      <c r="D57" s="48">
        <v>400</v>
      </c>
      <c r="E57" s="23" t="s">
        <v>44</v>
      </c>
      <c r="F57" s="48">
        <v>1396.9</v>
      </c>
      <c r="G57" s="55">
        <f t="shared" si="4"/>
        <v>996.90000000000009</v>
      </c>
      <c r="H57" s="447"/>
      <c r="I57" s="445"/>
      <c r="J57" s="445"/>
      <c r="K57" s="446"/>
    </row>
    <row r="58" spans="1:11" ht="78.75" customHeight="1" x14ac:dyDescent="0.3">
      <c r="A58" s="113">
        <v>43</v>
      </c>
      <c r="B58" s="460" t="s">
        <v>49</v>
      </c>
      <c r="C58" s="461"/>
      <c r="D58" s="61">
        <f>D59+D60+D61</f>
        <v>50</v>
      </c>
      <c r="E58" s="58" t="s">
        <v>49</v>
      </c>
      <c r="F58" s="73">
        <f>+F59+F60+F61</f>
        <v>1036</v>
      </c>
      <c r="G58" s="57">
        <f>+F58-D58</f>
        <v>986</v>
      </c>
      <c r="H58" s="420" t="s">
        <v>92</v>
      </c>
      <c r="I58" s="448"/>
      <c r="J58" s="448"/>
      <c r="K58" s="449"/>
    </row>
    <row r="59" spans="1:11" ht="33" customHeight="1" x14ac:dyDescent="0.3">
      <c r="A59" s="113"/>
      <c r="B59" s="462" t="s">
        <v>47</v>
      </c>
      <c r="C59" s="463"/>
      <c r="D59" s="57">
        <v>20</v>
      </c>
      <c r="E59" s="59" t="s">
        <v>47</v>
      </c>
      <c r="F59" s="54">
        <v>297</v>
      </c>
      <c r="G59" s="57">
        <f t="shared" ref="G59:G61" si="5">+F59-D59</f>
        <v>277</v>
      </c>
      <c r="H59" s="444"/>
      <c r="I59" s="445"/>
      <c r="J59" s="445"/>
      <c r="K59" s="446"/>
    </row>
    <row r="60" spans="1:11" ht="18.75" customHeight="1" x14ac:dyDescent="0.3">
      <c r="A60" s="113"/>
      <c r="B60" s="418" t="s">
        <v>44</v>
      </c>
      <c r="C60" s="419"/>
      <c r="D60" s="64">
        <v>30</v>
      </c>
      <c r="E60" s="60" t="s">
        <v>44</v>
      </c>
      <c r="F60" s="10">
        <v>709</v>
      </c>
      <c r="G60" s="57">
        <f t="shared" si="5"/>
        <v>679</v>
      </c>
      <c r="H60" s="444"/>
      <c r="I60" s="445"/>
      <c r="J60" s="445"/>
      <c r="K60" s="446"/>
    </row>
    <row r="61" spans="1:11" x14ac:dyDescent="0.3">
      <c r="A61" s="113"/>
      <c r="B61" s="303" t="s">
        <v>50</v>
      </c>
      <c r="C61" s="303"/>
      <c r="D61" s="65">
        <v>0</v>
      </c>
      <c r="E61" s="62" t="s">
        <v>50</v>
      </c>
      <c r="F61" s="10">
        <v>30</v>
      </c>
      <c r="G61" s="57">
        <f t="shared" si="5"/>
        <v>30</v>
      </c>
      <c r="H61" s="444"/>
      <c r="I61" s="445"/>
      <c r="J61" s="445"/>
      <c r="K61" s="446"/>
    </row>
    <row r="62" spans="1:11" ht="56.25" customHeight="1" x14ac:dyDescent="0.3">
      <c r="A62" s="113">
        <v>44</v>
      </c>
      <c r="B62" s="460" t="s">
        <v>51</v>
      </c>
      <c r="C62" s="461"/>
      <c r="D62" s="56">
        <v>0</v>
      </c>
      <c r="E62" s="58" t="s">
        <v>51</v>
      </c>
      <c r="F62" s="54">
        <f>+F63+F64+F65</f>
        <v>438.9</v>
      </c>
      <c r="G62" s="63">
        <f>+F62-D62</f>
        <v>438.9</v>
      </c>
      <c r="H62" s="420" t="s">
        <v>93</v>
      </c>
      <c r="I62" s="448"/>
      <c r="J62" s="448"/>
      <c r="K62" s="449"/>
    </row>
    <row r="63" spans="1:11" x14ac:dyDescent="0.3">
      <c r="A63" s="113"/>
      <c r="B63" s="462" t="s">
        <v>47</v>
      </c>
      <c r="C63" s="463"/>
      <c r="D63" s="56">
        <v>0</v>
      </c>
      <c r="E63" s="59" t="s">
        <v>47</v>
      </c>
      <c r="F63" s="10">
        <f>45.5+14</f>
        <v>59.5</v>
      </c>
      <c r="G63" s="63">
        <f t="shared" ref="G63:G65" si="6">+F63-D63</f>
        <v>59.5</v>
      </c>
      <c r="H63" s="444"/>
      <c r="I63" s="445"/>
      <c r="J63" s="445"/>
      <c r="K63" s="446"/>
    </row>
    <row r="64" spans="1:11" ht="18.75" customHeight="1" x14ac:dyDescent="0.3">
      <c r="A64" s="113"/>
      <c r="B64" s="418" t="s">
        <v>44</v>
      </c>
      <c r="C64" s="419"/>
      <c r="D64" s="56">
        <v>0</v>
      </c>
      <c r="E64" s="60" t="s">
        <v>44</v>
      </c>
      <c r="F64" s="10">
        <f>106+265.4</f>
        <v>371.4</v>
      </c>
      <c r="G64" s="63">
        <f t="shared" si="6"/>
        <v>371.4</v>
      </c>
      <c r="H64" s="444"/>
      <c r="I64" s="445"/>
      <c r="J64" s="445"/>
      <c r="K64" s="446"/>
    </row>
    <row r="65" spans="1:11" x14ac:dyDescent="0.3">
      <c r="A65" s="113"/>
      <c r="B65" s="256" t="s">
        <v>50</v>
      </c>
      <c r="C65" s="257"/>
      <c r="D65" s="56">
        <v>0</v>
      </c>
      <c r="E65" s="23" t="s">
        <v>50</v>
      </c>
      <c r="F65" s="10">
        <f>4+4</f>
        <v>8</v>
      </c>
      <c r="G65" s="63">
        <f t="shared" si="6"/>
        <v>8</v>
      </c>
      <c r="H65" s="444"/>
      <c r="I65" s="445"/>
      <c r="J65" s="445"/>
      <c r="K65" s="446"/>
    </row>
    <row r="66" spans="1:11" ht="42" customHeight="1" x14ac:dyDescent="0.3">
      <c r="A66" s="113">
        <v>45</v>
      </c>
      <c r="B66" s="278" t="s">
        <v>52</v>
      </c>
      <c r="C66" s="279"/>
      <c r="D66" s="67">
        <v>0</v>
      </c>
      <c r="E66" s="20" t="s">
        <v>52</v>
      </c>
      <c r="F66" s="73">
        <f>+F67+F68+F69</f>
        <v>1168.4000000000001</v>
      </c>
      <c r="G66" s="63">
        <f>+F66-D66</f>
        <v>1168.4000000000001</v>
      </c>
      <c r="H66" s="420" t="s">
        <v>94</v>
      </c>
      <c r="I66" s="448"/>
      <c r="J66" s="448"/>
      <c r="K66" s="449"/>
    </row>
    <row r="67" spans="1:11" x14ac:dyDescent="0.3">
      <c r="A67" s="113"/>
      <c r="B67" s="256" t="s">
        <v>47</v>
      </c>
      <c r="C67" s="257"/>
      <c r="D67" s="67">
        <v>0</v>
      </c>
      <c r="E67" s="23" t="s">
        <v>47</v>
      </c>
      <c r="F67" s="10">
        <f>146+225</f>
        <v>371</v>
      </c>
      <c r="G67" s="63">
        <f t="shared" ref="G67:G69" si="7">+F67-D67</f>
        <v>371</v>
      </c>
      <c r="H67" s="444"/>
      <c r="I67" s="445"/>
      <c r="J67" s="445"/>
      <c r="K67" s="446"/>
    </row>
    <row r="68" spans="1:11" ht="18.75" customHeight="1" x14ac:dyDescent="0.3">
      <c r="A68" s="113"/>
      <c r="B68" s="256" t="s">
        <v>44</v>
      </c>
      <c r="C68" s="257"/>
      <c r="D68" s="67">
        <v>0</v>
      </c>
      <c r="E68" s="23" t="s">
        <v>44</v>
      </c>
      <c r="F68" s="10">
        <f>203.9+522.5</f>
        <v>726.4</v>
      </c>
      <c r="G68" s="63">
        <f t="shared" si="7"/>
        <v>726.4</v>
      </c>
      <c r="H68" s="444"/>
      <c r="I68" s="445"/>
      <c r="J68" s="445"/>
      <c r="K68" s="446"/>
    </row>
    <row r="69" spans="1:11" x14ac:dyDescent="0.3">
      <c r="A69" s="113"/>
      <c r="B69" s="256" t="s">
        <v>50</v>
      </c>
      <c r="C69" s="257"/>
      <c r="D69" s="67">
        <v>0</v>
      </c>
      <c r="E69" s="23" t="s">
        <v>50</v>
      </c>
      <c r="F69" s="10">
        <f>11+60</f>
        <v>71</v>
      </c>
      <c r="G69" s="63">
        <f t="shared" si="7"/>
        <v>71</v>
      </c>
      <c r="H69" s="444"/>
      <c r="I69" s="445"/>
      <c r="J69" s="445"/>
      <c r="K69" s="446"/>
    </row>
    <row r="70" spans="1:11" ht="75" x14ac:dyDescent="0.3">
      <c r="A70" s="113">
        <v>46</v>
      </c>
      <c r="B70" s="471" t="s">
        <v>53</v>
      </c>
      <c r="C70" s="471"/>
      <c r="D70" s="63">
        <v>0</v>
      </c>
      <c r="E70" s="68" t="s">
        <v>53</v>
      </c>
      <c r="F70" s="54">
        <f>+F71+F72+F73</f>
        <v>1957</v>
      </c>
      <c r="G70" s="63">
        <f>+F70-D70</f>
        <v>1957</v>
      </c>
      <c r="H70" s="420" t="s">
        <v>95</v>
      </c>
      <c r="I70" s="448"/>
      <c r="J70" s="448"/>
      <c r="K70" s="449"/>
    </row>
    <row r="71" spans="1:11" x14ac:dyDescent="0.3">
      <c r="A71" s="113"/>
      <c r="B71" s="303" t="s">
        <v>47</v>
      </c>
      <c r="C71" s="303"/>
      <c r="D71" s="67">
        <v>0</v>
      </c>
      <c r="E71" s="52" t="s">
        <v>47</v>
      </c>
      <c r="F71" s="10">
        <v>1025</v>
      </c>
      <c r="G71" s="63">
        <f t="shared" ref="G71:G73" si="8">+F71-D71</f>
        <v>1025</v>
      </c>
      <c r="H71" s="444"/>
      <c r="I71" s="445"/>
      <c r="J71" s="445"/>
      <c r="K71" s="446"/>
    </row>
    <row r="72" spans="1:11" ht="37.5" x14ac:dyDescent="0.3">
      <c r="A72" s="113"/>
      <c r="B72" s="303" t="s">
        <v>44</v>
      </c>
      <c r="C72" s="303"/>
      <c r="D72" s="67">
        <v>0</v>
      </c>
      <c r="E72" s="52" t="s">
        <v>44</v>
      </c>
      <c r="F72" s="10">
        <v>918.4</v>
      </c>
      <c r="G72" s="63">
        <f t="shared" si="8"/>
        <v>918.4</v>
      </c>
      <c r="H72" s="444"/>
      <c r="I72" s="445"/>
      <c r="J72" s="445"/>
      <c r="K72" s="446"/>
    </row>
    <row r="73" spans="1:11" ht="30" customHeight="1" x14ac:dyDescent="0.3">
      <c r="A73" s="113"/>
      <c r="B73" s="442" t="s">
        <v>50</v>
      </c>
      <c r="C73" s="443"/>
      <c r="D73" s="67">
        <v>0</v>
      </c>
      <c r="E73" s="52" t="s">
        <v>50</v>
      </c>
      <c r="F73" s="10">
        <v>13.6</v>
      </c>
      <c r="G73" s="63">
        <f t="shared" si="8"/>
        <v>13.6</v>
      </c>
      <c r="H73" s="444"/>
      <c r="I73" s="445"/>
      <c r="J73" s="445"/>
      <c r="K73" s="446"/>
    </row>
    <row r="74" spans="1:11" ht="73.5" customHeight="1" x14ac:dyDescent="0.3">
      <c r="A74" s="113">
        <v>47</v>
      </c>
      <c r="B74" s="278" t="s">
        <v>54</v>
      </c>
      <c r="C74" s="279"/>
      <c r="D74" s="67">
        <v>0</v>
      </c>
      <c r="E74" s="20" t="s">
        <v>106</v>
      </c>
      <c r="F74" s="73">
        <f>+F75+F76+F77</f>
        <v>56.3</v>
      </c>
      <c r="G74" s="63">
        <f>+F74-D74</f>
        <v>56.3</v>
      </c>
      <c r="H74" s="420" t="s">
        <v>107</v>
      </c>
      <c r="I74" s="448"/>
      <c r="J74" s="448"/>
      <c r="K74" s="449"/>
    </row>
    <row r="75" spans="1:11" x14ac:dyDescent="0.3">
      <c r="A75" s="113"/>
      <c r="B75" s="256" t="s">
        <v>47</v>
      </c>
      <c r="C75" s="257"/>
      <c r="D75" s="67">
        <v>0</v>
      </c>
      <c r="E75" s="23" t="s">
        <v>47</v>
      </c>
      <c r="F75" s="69">
        <v>23</v>
      </c>
      <c r="G75" s="63">
        <f t="shared" ref="G75:G77" si="9">+F75-D75</f>
        <v>23</v>
      </c>
      <c r="H75" s="444"/>
      <c r="I75" s="445"/>
      <c r="J75" s="445"/>
      <c r="K75" s="446"/>
    </row>
    <row r="76" spans="1:11" ht="18.75" customHeight="1" x14ac:dyDescent="0.3">
      <c r="A76" s="113"/>
      <c r="B76" s="256" t="s">
        <v>44</v>
      </c>
      <c r="C76" s="257"/>
      <c r="D76" s="67">
        <v>0</v>
      </c>
      <c r="E76" s="23" t="s">
        <v>44</v>
      </c>
      <c r="F76" s="70">
        <v>25.3</v>
      </c>
      <c r="G76" s="63">
        <f t="shared" si="9"/>
        <v>25.3</v>
      </c>
      <c r="H76" s="444"/>
      <c r="I76" s="445"/>
      <c r="J76" s="445"/>
      <c r="K76" s="446"/>
    </row>
    <row r="77" spans="1:11" x14ac:dyDescent="0.3">
      <c r="A77" s="113"/>
      <c r="B77" s="256" t="s">
        <v>50</v>
      </c>
      <c r="C77" s="257"/>
      <c r="D77" s="67">
        <v>0</v>
      </c>
      <c r="E77" s="23" t="s">
        <v>50</v>
      </c>
      <c r="F77" s="71">
        <v>8</v>
      </c>
      <c r="G77" s="63">
        <f t="shared" si="9"/>
        <v>8</v>
      </c>
      <c r="H77" s="444"/>
      <c r="I77" s="445"/>
      <c r="J77" s="445"/>
      <c r="K77" s="446"/>
    </row>
    <row r="78" spans="1:11" ht="56.25" x14ac:dyDescent="0.3">
      <c r="A78" s="113">
        <v>49</v>
      </c>
      <c r="B78" s="464" t="s">
        <v>55</v>
      </c>
      <c r="C78" s="464"/>
      <c r="D78" s="63">
        <v>0</v>
      </c>
      <c r="E78" s="66" t="s">
        <v>55</v>
      </c>
      <c r="F78" s="57">
        <f>SUM(F79:F81)</f>
        <v>80</v>
      </c>
      <c r="G78" s="63">
        <f>+F78-D78</f>
        <v>80</v>
      </c>
      <c r="H78" s="420" t="s">
        <v>96</v>
      </c>
      <c r="I78" s="448"/>
      <c r="J78" s="448"/>
      <c r="K78" s="449"/>
    </row>
    <row r="79" spans="1:11" x14ac:dyDescent="0.3">
      <c r="A79" s="113"/>
      <c r="B79" s="465" t="s">
        <v>47</v>
      </c>
      <c r="C79" s="465"/>
      <c r="D79" s="72">
        <v>0</v>
      </c>
      <c r="E79" s="47" t="s">
        <v>47</v>
      </c>
      <c r="F79" s="72">
        <v>17.5</v>
      </c>
      <c r="G79" s="63">
        <f t="shared" ref="G79:G81" si="10">+F79-D79</f>
        <v>17.5</v>
      </c>
      <c r="H79" s="444"/>
      <c r="I79" s="445"/>
      <c r="J79" s="445"/>
      <c r="K79" s="446"/>
    </row>
    <row r="80" spans="1:11" ht="37.5" x14ac:dyDescent="0.3">
      <c r="A80" s="113"/>
      <c r="B80" s="465" t="s">
        <v>44</v>
      </c>
      <c r="C80" s="465"/>
      <c r="D80" s="72">
        <v>0</v>
      </c>
      <c r="E80" s="47" t="s">
        <v>44</v>
      </c>
      <c r="F80" s="72">
        <v>55.1</v>
      </c>
      <c r="G80" s="63">
        <f t="shared" si="10"/>
        <v>55.1</v>
      </c>
      <c r="H80" s="444"/>
      <c r="I80" s="445"/>
      <c r="J80" s="445"/>
      <c r="K80" s="446"/>
    </row>
    <row r="81" spans="1:11" x14ac:dyDescent="0.3">
      <c r="A81" s="112"/>
      <c r="B81" s="465" t="s">
        <v>50</v>
      </c>
      <c r="C81" s="465"/>
      <c r="D81" s="81">
        <v>0</v>
      </c>
      <c r="E81" s="74" t="s">
        <v>50</v>
      </c>
      <c r="F81" s="81">
        <v>7.4</v>
      </c>
      <c r="G81" s="57">
        <f t="shared" si="10"/>
        <v>7.4</v>
      </c>
      <c r="H81" s="444"/>
      <c r="I81" s="445"/>
      <c r="J81" s="445"/>
      <c r="K81" s="446"/>
    </row>
    <row r="82" spans="1:11" ht="56.25" customHeight="1" x14ac:dyDescent="0.3">
      <c r="A82" s="114">
        <v>48</v>
      </c>
      <c r="B82" s="437" t="s">
        <v>56</v>
      </c>
      <c r="C82" s="437"/>
      <c r="D82" s="48">
        <v>0</v>
      </c>
      <c r="E82" s="110" t="s">
        <v>56</v>
      </c>
      <c r="F82" s="111">
        <f>+F83+F84+F85</f>
        <v>657.7</v>
      </c>
      <c r="G82" s="111">
        <f>+F82-D82</f>
        <v>657.7</v>
      </c>
      <c r="H82" s="438" t="s">
        <v>97</v>
      </c>
      <c r="I82" s="439"/>
      <c r="J82" s="439"/>
      <c r="K82" s="440"/>
    </row>
    <row r="83" spans="1:11" x14ac:dyDescent="0.3">
      <c r="A83" s="113"/>
      <c r="B83" s="303" t="s">
        <v>47</v>
      </c>
      <c r="C83" s="303"/>
      <c r="D83" s="56">
        <v>0</v>
      </c>
      <c r="E83" s="62" t="s">
        <v>47</v>
      </c>
      <c r="F83" s="10">
        <f>204+37</f>
        <v>241</v>
      </c>
      <c r="G83" s="57">
        <f t="shared" ref="G83:G85" si="11">+F83-D83</f>
        <v>241</v>
      </c>
      <c r="H83" s="91"/>
      <c r="I83" s="92"/>
      <c r="J83" s="92"/>
      <c r="K83" s="115"/>
    </row>
    <row r="84" spans="1:11" ht="37.5" x14ac:dyDescent="0.3">
      <c r="A84" s="113"/>
      <c r="B84" s="303" t="s">
        <v>44</v>
      </c>
      <c r="C84" s="303"/>
      <c r="D84" s="56">
        <v>0</v>
      </c>
      <c r="E84" s="52" t="s">
        <v>44</v>
      </c>
      <c r="F84" s="10">
        <f>289.2+121</f>
        <v>410.2</v>
      </c>
      <c r="G84" s="57">
        <f t="shared" si="11"/>
        <v>410.2</v>
      </c>
      <c r="H84" s="91"/>
      <c r="I84" s="92"/>
      <c r="J84" s="92"/>
      <c r="K84" s="115"/>
    </row>
    <row r="85" spans="1:11" x14ac:dyDescent="0.3">
      <c r="A85" s="113"/>
      <c r="B85" s="256" t="s">
        <v>50</v>
      </c>
      <c r="C85" s="257"/>
      <c r="D85" s="56">
        <v>0</v>
      </c>
      <c r="E85" s="53" t="s">
        <v>50</v>
      </c>
      <c r="F85" s="10">
        <v>6.5</v>
      </c>
      <c r="G85" s="57">
        <f t="shared" si="11"/>
        <v>6.5</v>
      </c>
      <c r="H85" s="91"/>
      <c r="I85" s="92"/>
      <c r="J85" s="92"/>
      <c r="K85" s="115"/>
    </row>
    <row r="86" spans="1:11" ht="22.5" customHeight="1" thickBot="1" x14ac:dyDescent="0.35">
      <c r="A86" s="99"/>
      <c r="B86" s="457">
        <v>0</v>
      </c>
      <c r="C86" s="457"/>
      <c r="D86" s="457"/>
      <c r="E86" s="457"/>
      <c r="F86" s="457"/>
      <c r="G86" s="93">
        <f>+G9+G10+G11+G12+G13+G14+G15+G16+G17+G18+G19+G20+G21+G22+G23+G24+G25+G26+G27+G28+G29+G30+G31+G32+G33+G34+G35+G36+G37+G38+G39+G40+G42+G43+G45+G46+G41+G47+G48+G52+G55+G58+G62+G66+G70+G74+G78+G82+G44</f>
        <v>99533.8</v>
      </c>
      <c r="H86" s="458"/>
      <c r="I86" s="458"/>
      <c r="J86" s="458"/>
      <c r="K86" s="459"/>
    </row>
    <row r="87" spans="1:11" ht="34.5" customHeight="1" x14ac:dyDescent="0.3">
      <c r="E87" s="94"/>
      <c r="F87" s="5"/>
      <c r="G87" s="85"/>
      <c r="H87" s="95"/>
      <c r="I87" s="94"/>
      <c r="J87" s="94"/>
    </row>
    <row r="88" spans="1:11" ht="15" customHeight="1" x14ac:dyDescent="0.3">
      <c r="A88" s="389" t="s">
        <v>12</v>
      </c>
      <c r="B88" s="389"/>
      <c r="C88" s="389"/>
      <c r="D88" s="389"/>
      <c r="G88" s="456" t="s">
        <v>13</v>
      </c>
      <c r="H88" s="456"/>
      <c r="I88" s="456"/>
      <c r="J88" s="456"/>
      <c r="K88" s="456"/>
    </row>
    <row r="89" spans="1:11" x14ac:dyDescent="0.3">
      <c r="G89" s="85"/>
    </row>
    <row r="94" spans="1:11" x14ac:dyDescent="0.3">
      <c r="D94" s="96"/>
      <c r="F94" s="96"/>
    </row>
  </sheetData>
  <mergeCells count="165">
    <mergeCell ref="B73:C73"/>
    <mergeCell ref="B74:C74"/>
    <mergeCell ref="H54:K54"/>
    <mergeCell ref="H55:K55"/>
    <mergeCell ref="B51:C51"/>
    <mergeCell ref="B47:C47"/>
    <mergeCell ref="H47:K47"/>
    <mergeCell ref="B48:C48"/>
    <mergeCell ref="B49:C49"/>
    <mergeCell ref="B50:C50"/>
    <mergeCell ref="H71:K71"/>
    <mergeCell ref="H72:K72"/>
    <mergeCell ref="H73:K73"/>
    <mergeCell ref="H74:K74"/>
    <mergeCell ref="B70:C70"/>
    <mergeCell ref="B71:C71"/>
    <mergeCell ref="H58:K58"/>
    <mergeCell ref="H65:K65"/>
    <mergeCell ref="B59:C59"/>
    <mergeCell ref="B58:C58"/>
    <mergeCell ref="B57:C57"/>
    <mergeCell ref="B60:C60"/>
    <mergeCell ref="B61:C61"/>
    <mergeCell ref="H60:K60"/>
    <mergeCell ref="H78:K78"/>
    <mergeCell ref="H79:K79"/>
    <mergeCell ref="H80:K80"/>
    <mergeCell ref="H81:K81"/>
    <mergeCell ref="B75:C75"/>
    <mergeCell ref="B76:C76"/>
    <mergeCell ref="B77:C77"/>
    <mergeCell ref="H76:K76"/>
    <mergeCell ref="H77:K77"/>
    <mergeCell ref="B79:C79"/>
    <mergeCell ref="B80:C80"/>
    <mergeCell ref="H61:K61"/>
    <mergeCell ref="H48:K48"/>
    <mergeCell ref="H49:K49"/>
    <mergeCell ref="H50:K50"/>
    <mergeCell ref="H51:K51"/>
    <mergeCell ref="B52:C52"/>
    <mergeCell ref="H52:K52"/>
    <mergeCell ref="H53:K53"/>
    <mergeCell ref="B54:C54"/>
    <mergeCell ref="B55:C55"/>
    <mergeCell ref="A88:D88"/>
    <mergeCell ref="G88:K88"/>
    <mergeCell ref="B86:F86"/>
    <mergeCell ref="H86:K86"/>
    <mergeCell ref="B84:C84"/>
    <mergeCell ref="B85:C85"/>
    <mergeCell ref="H64:K64"/>
    <mergeCell ref="B62:C62"/>
    <mergeCell ref="B63:C63"/>
    <mergeCell ref="B64:C64"/>
    <mergeCell ref="B65:C65"/>
    <mergeCell ref="H66:K66"/>
    <mergeCell ref="H67:K67"/>
    <mergeCell ref="H68:K68"/>
    <mergeCell ref="H69:K69"/>
    <mergeCell ref="H70:K70"/>
    <mergeCell ref="H75:K75"/>
    <mergeCell ref="B66:C66"/>
    <mergeCell ref="B67:C67"/>
    <mergeCell ref="B68:C68"/>
    <mergeCell ref="B69:C69"/>
    <mergeCell ref="B78:C78"/>
    <mergeCell ref="B72:C72"/>
    <mergeCell ref="B81:C81"/>
    <mergeCell ref="B11:C11"/>
    <mergeCell ref="B12:C12"/>
    <mergeCell ref="B15:C15"/>
    <mergeCell ref="B16:C16"/>
    <mergeCell ref="B19:C19"/>
    <mergeCell ref="B13:C13"/>
    <mergeCell ref="B31:C31"/>
    <mergeCell ref="B32:C32"/>
    <mergeCell ref="B53:C53"/>
    <mergeCell ref="H13:K13"/>
    <mergeCell ref="B14:C14"/>
    <mergeCell ref="H14:K14"/>
    <mergeCell ref="H15:K15"/>
    <mergeCell ref="H16:K16"/>
    <mergeCell ref="H19:K19"/>
    <mergeCell ref="H12:K12"/>
    <mergeCell ref="B18:C18"/>
    <mergeCell ref="B30:C30"/>
    <mergeCell ref="B24:C24"/>
    <mergeCell ref="H24:K24"/>
    <mergeCell ref="H18:K18"/>
    <mergeCell ref="B17:C17"/>
    <mergeCell ref="B22:C22"/>
    <mergeCell ref="B23:C23"/>
    <mergeCell ref="H25:K25"/>
    <mergeCell ref="H26:K26"/>
    <mergeCell ref="H27:K27"/>
    <mergeCell ref="H28:K28"/>
    <mergeCell ref="B2:K2"/>
    <mergeCell ref="B3:K3"/>
    <mergeCell ref="B4:K4"/>
    <mergeCell ref="H29:K29"/>
    <mergeCell ref="H30:K30"/>
    <mergeCell ref="H31:K31"/>
    <mergeCell ref="H32:K32"/>
    <mergeCell ref="B9:C9"/>
    <mergeCell ref="H9:K9"/>
    <mergeCell ref="B10:C10"/>
    <mergeCell ref="H10:K10"/>
    <mergeCell ref="H11:K11"/>
    <mergeCell ref="B25:C25"/>
    <mergeCell ref="B26:C26"/>
    <mergeCell ref="B27:C27"/>
    <mergeCell ref="B28:C28"/>
    <mergeCell ref="B29:C29"/>
    <mergeCell ref="B20:C20"/>
    <mergeCell ref="H20:K20"/>
    <mergeCell ref="H21:K21"/>
    <mergeCell ref="H17:K17"/>
    <mergeCell ref="H22:K22"/>
    <mergeCell ref="H23:K23"/>
    <mergeCell ref="B21:C21"/>
    <mergeCell ref="A6:A8"/>
    <mergeCell ref="B6:D6"/>
    <mergeCell ref="E6:F6"/>
    <mergeCell ref="G6:G7"/>
    <mergeCell ref="H6:K8"/>
    <mergeCell ref="B7:C8"/>
    <mergeCell ref="E7:E8"/>
    <mergeCell ref="B82:C82"/>
    <mergeCell ref="B83:C83"/>
    <mergeCell ref="H82:K82"/>
    <mergeCell ref="B34:C34"/>
    <mergeCell ref="B35:C35"/>
    <mergeCell ref="B44:C44"/>
    <mergeCell ref="B42:C42"/>
    <mergeCell ref="B43:C43"/>
    <mergeCell ref="B45:C45"/>
    <mergeCell ref="B46:C46"/>
    <mergeCell ref="B41:C41"/>
    <mergeCell ref="H56:K56"/>
    <mergeCell ref="B56:C56"/>
    <mergeCell ref="H57:K57"/>
    <mergeCell ref="H59:K59"/>
    <mergeCell ref="H62:K62"/>
    <mergeCell ref="H63:K63"/>
    <mergeCell ref="H43:K43"/>
    <mergeCell ref="H45:K45"/>
    <mergeCell ref="H46:K46"/>
    <mergeCell ref="H44:K44"/>
    <mergeCell ref="H33:K33"/>
    <mergeCell ref="B36:C36"/>
    <mergeCell ref="B37:C37"/>
    <mergeCell ref="B38:C38"/>
    <mergeCell ref="B39:C39"/>
    <mergeCell ref="B40:C40"/>
    <mergeCell ref="B33:C33"/>
    <mergeCell ref="H41:K41"/>
    <mergeCell ref="H34:K34"/>
    <mergeCell ref="H35:K35"/>
    <mergeCell ref="H36:K36"/>
    <mergeCell ref="H37:K37"/>
    <mergeCell ref="H38:K38"/>
    <mergeCell ref="H39:K39"/>
    <mergeCell ref="H40:K40"/>
    <mergeCell ref="H42:K42"/>
  </mergeCells>
  <pageMargins left="0.70866141732283472" right="0.39370078740157483" top="0.15748031496062992" bottom="0" header="0.31496062992125984" footer="0.31496062992125984"/>
  <pageSetup paperSize="9" scale="62" orientation="landscape" verticalDpi="0" r:id="rId1"/>
  <rowBreaks count="4" manualBreakCount="4">
    <brk id="13" max="10" man="1"/>
    <brk id="40" max="10" man="1"/>
    <brk id="51" max="10" man="1"/>
    <brk id="77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3"/>
  <sheetViews>
    <sheetView view="pageBreakPreview" topLeftCell="A12" zoomScale="80" zoomScaleNormal="100" zoomScaleSheetLayoutView="80" workbookViewId="0">
      <selection activeCell="B15" sqref="B15:F15"/>
    </sheetView>
  </sheetViews>
  <sheetFormatPr defaultRowHeight="18.75" x14ac:dyDescent="0.3"/>
  <cols>
    <col min="1" max="2" width="9.140625" style="1"/>
    <col min="3" max="3" width="30.85546875" style="1" customWidth="1"/>
    <col min="4" max="4" width="14.5703125" style="1" customWidth="1"/>
    <col min="5" max="5" width="40.140625" style="1" customWidth="1"/>
    <col min="6" max="6" width="14.7109375" style="1" customWidth="1"/>
    <col min="7" max="7" width="13.140625" style="6" customWidth="1"/>
    <col min="8" max="10" width="9.140625" style="1"/>
    <col min="11" max="11" width="47.42578125" style="1" customWidth="1"/>
    <col min="12" max="16384" width="9.140625" style="1"/>
  </cols>
  <sheetData>
    <row r="2" spans="1:11" x14ac:dyDescent="0.3">
      <c r="B2" s="493" t="s">
        <v>0</v>
      </c>
      <c r="C2" s="493"/>
      <c r="D2" s="493"/>
      <c r="E2" s="493"/>
      <c r="F2" s="493"/>
      <c r="G2" s="493"/>
      <c r="H2" s="493"/>
      <c r="I2" s="493"/>
      <c r="J2" s="493"/>
      <c r="K2" s="493"/>
    </row>
    <row r="3" spans="1:11" x14ac:dyDescent="0.3">
      <c r="B3" s="493" t="s">
        <v>1</v>
      </c>
      <c r="C3" s="493"/>
      <c r="D3" s="493"/>
      <c r="E3" s="493"/>
      <c r="F3" s="493"/>
      <c r="G3" s="493"/>
      <c r="H3" s="493"/>
      <c r="I3" s="493"/>
      <c r="J3" s="493"/>
      <c r="K3" s="493"/>
    </row>
    <row r="4" spans="1:11" x14ac:dyDescent="0.3">
      <c r="B4" s="493" t="s">
        <v>2</v>
      </c>
      <c r="C4" s="493"/>
      <c r="D4" s="493"/>
      <c r="E4" s="493"/>
      <c r="F4" s="493"/>
      <c r="G4" s="493"/>
      <c r="H4" s="493"/>
      <c r="I4" s="493"/>
      <c r="J4" s="493"/>
      <c r="K4" s="493"/>
    </row>
    <row r="5" spans="1:11" ht="19.5" thickBot="1" x14ac:dyDescent="0.35"/>
    <row r="6" spans="1:11" ht="27.75" customHeight="1" x14ac:dyDescent="0.3">
      <c r="A6" s="425" t="s">
        <v>3</v>
      </c>
      <c r="B6" s="477" t="s">
        <v>4</v>
      </c>
      <c r="C6" s="477"/>
      <c r="D6" s="477"/>
      <c r="E6" s="428" t="s">
        <v>6</v>
      </c>
      <c r="F6" s="428"/>
      <c r="G6" s="429" t="s">
        <v>8</v>
      </c>
      <c r="H6" s="494" t="s">
        <v>10</v>
      </c>
      <c r="I6" s="494"/>
      <c r="J6" s="494"/>
      <c r="K6" s="495"/>
    </row>
    <row r="7" spans="1:11" ht="37.5" x14ac:dyDescent="0.3">
      <c r="A7" s="426"/>
      <c r="B7" s="476" t="s">
        <v>7</v>
      </c>
      <c r="C7" s="476"/>
      <c r="D7" s="2" t="s">
        <v>11</v>
      </c>
      <c r="E7" s="436" t="s">
        <v>7</v>
      </c>
      <c r="F7" s="2" t="s">
        <v>11</v>
      </c>
      <c r="G7" s="430"/>
      <c r="H7" s="496"/>
      <c r="I7" s="496"/>
      <c r="J7" s="496"/>
      <c r="K7" s="497"/>
    </row>
    <row r="8" spans="1:11" x14ac:dyDescent="0.3">
      <c r="A8" s="426"/>
      <c r="B8" s="476"/>
      <c r="C8" s="476"/>
      <c r="D8" s="26" t="s">
        <v>5</v>
      </c>
      <c r="E8" s="436"/>
      <c r="F8" s="26" t="s">
        <v>5</v>
      </c>
      <c r="G8" s="7" t="s">
        <v>9</v>
      </c>
      <c r="H8" s="496"/>
      <c r="I8" s="496"/>
      <c r="J8" s="496"/>
      <c r="K8" s="497"/>
    </row>
    <row r="9" spans="1:11" ht="172.5" customHeight="1" x14ac:dyDescent="0.3">
      <c r="A9" s="29">
        <v>1</v>
      </c>
      <c r="B9" s="256" t="s">
        <v>21</v>
      </c>
      <c r="C9" s="257"/>
      <c r="D9" s="24">
        <v>60</v>
      </c>
      <c r="E9" s="23" t="s">
        <v>21</v>
      </c>
      <c r="F9" s="25">
        <f>60+210</f>
        <v>270</v>
      </c>
      <c r="G9" s="19">
        <f>+F9-D9</f>
        <v>210</v>
      </c>
      <c r="H9" s="492" t="s">
        <v>23</v>
      </c>
      <c r="I9" s="484"/>
      <c r="J9" s="484"/>
      <c r="K9" s="485"/>
    </row>
    <row r="10" spans="1:11" ht="93.75" x14ac:dyDescent="0.3">
      <c r="A10" s="29">
        <v>2</v>
      </c>
      <c r="B10" s="278" t="s">
        <v>18</v>
      </c>
      <c r="C10" s="279"/>
      <c r="D10" s="21" t="s">
        <v>19</v>
      </c>
      <c r="E10" s="20" t="s">
        <v>18</v>
      </c>
      <c r="F10" s="21" t="s">
        <v>19</v>
      </c>
      <c r="G10" s="19"/>
      <c r="H10" s="489"/>
      <c r="I10" s="490"/>
      <c r="J10" s="490"/>
      <c r="K10" s="491"/>
    </row>
    <row r="11" spans="1:11" ht="133.5" customHeight="1" x14ac:dyDescent="0.3">
      <c r="A11" s="16"/>
      <c r="B11" s="291" t="s">
        <v>15</v>
      </c>
      <c r="C11" s="311"/>
      <c r="D11" s="13">
        <v>2450</v>
      </c>
      <c r="E11" s="478" t="s">
        <v>15</v>
      </c>
      <c r="F11" s="10">
        <v>2450</v>
      </c>
      <c r="G11" s="9">
        <v>0</v>
      </c>
      <c r="H11" s="480"/>
      <c r="I11" s="481"/>
      <c r="J11" s="481"/>
      <c r="K11" s="482"/>
    </row>
    <row r="12" spans="1:11" ht="57.75" customHeight="1" x14ac:dyDescent="0.3">
      <c r="A12" s="17"/>
      <c r="B12" s="442"/>
      <c r="C12" s="443"/>
      <c r="D12" s="14">
        <f>1800+338.17</f>
        <v>2138.17</v>
      </c>
      <c r="E12" s="479"/>
      <c r="F12" s="15">
        <f>1800+338.17</f>
        <v>2138.17</v>
      </c>
      <c r="G12" s="11">
        <v>0</v>
      </c>
      <c r="H12" s="483"/>
      <c r="I12" s="484"/>
      <c r="J12" s="484"/>
      <c r="K12" s="485"/>
    </row>
    <row r="13" spans="1:11" ht="182.25" customHeight="1" x14ac:dyDescent="0.3">
      <c r="A13" s="18"/>
      <c r="B13" s="256" t="s">
        <v>16</v>
      </c>
      <c r="C13" s="257"/>
      <c r="D13" s="13">
        <v>10745</v>
      </c>
      <c r="E13" s="27" t="s">
        <v>16</v>
      </c>
      <c r="F13" s="10">
        <f>10745-720</f>
        <v>10025</v>
      </c>
      <c r="G13" s="28">
        <f>+F13-D13</f>
        <v>-720</v>
      </c>
      <c r="H13" s="486" t="s">
        <v>20</v>
      </c>
      <c r="I13" s="487"/>
      <c r="J13" s="487"/>
      <c r="K13" s="488"/>
    </row>
    <row r="14" spans="1:11" ht="174.75" customHeight="1" x14ac:dyDescent="0.3">
      <c r="A14" s="30"/>
      <c r="B14" s="303" t="s">
        <v>17</v>
      </c>
      <c r="C14" s="303"/>
      <c r="D14" s="13">
        <v>565</v>
      </c>
      <c r="E14" s="27" t="s">
        <v>17</v>
      </c>
      <c r="F14" s="10">
        <f>565+720</f>
        <v>1285</v>
      </c>
      <c r="G14" s="28">
        <f>+F14-D14</f>
        <v>720</v>
      </c>
      <c r="H14" s="472" t="s">
        <v>22</v>
      </c>
      <c r="I14" s="472"/>
      <c r="J14" s="472"/>
      <c r="K14" s="472"/>
    </row>
    <row r="15" spans="1:11" ht="22.5" customHeight="1" thickBot="1" x14ac:dyDescent="0.35">
      <c r="A15" s="8"/>
      <c r="B15" s="473" t="s">
        <v>14</v>
      </c>
      <c r="C15" s="473"/>
      <c r="D15" s="473"/>
      <c r="E15" s="473"/>
      <c r="F15" s="473"/>
      <c r="G15" s="12">
        <f>SUM(G9:G14)</f>
        <v>210</v>
      </c>
      <c r="H15" s="474"/>
      <c r="I15" s="474"/>
      <c r="J15" s="474"/>
      <c r="K15" s="475"/>
    </row>
    <row r="16" spans="1:11" ht="34.5" customHeight="1" x14ac:dyDescent="0.3">
      <c r="E16" s="3"/>
      <c r="F16" s="5"/>
      <c r="G16" s="1"/>
      <c r="H16" s="4"/>
      <c r="I16" s="3"/>
      <c r="J16" s="3"/>
    </row>
    <row r="17" spans="1:11" ht="15" customHeight="1" x14ac:dyDescent="0.3">
      <c r="A17" s="389" t="s">
        <v>12</v>
      </c>
      <c r="B17" s="389"/>
      <c r="C17" s="389"/>
      <c r="D17" s="389"/>
      <c r="G17" s="456" t="s">
        <v>13</v>
      </c>
      <c r="H17" s="456"/>
      <c r="I17" s="456"/>
      <c r="J17" s="456"/>
      <c r="K17" s="456"/>
    </row>
    <row r="18" spans="1:11" x14ac:dyDescent="0.3">
      <c r="G18" s="1"/>
    </row>
    <row r="23" spans="1:11" x14ac:dyDescent="0.3">
      <c r="D23" s="22"/>
      <c r="F23" s="22"/>
    </row>
  </sheetData>
  <mergeCells count="26">
    <mergeCell ref="B2:K2"/>
    <mergeCell ref="B3:K3"/>
    <mergeCell ref="B4:K4"/>
    <mergeCell ref="E7:E8"/>
    <mergeCell ref="H6:K8"/>
    <mergeCell ref="H12:K12"/>
    <mergeCell ref="H13:K13"/>
    <mergeCell ref="H10:K10"/>
    <mergeCell ref="B9:C9"/>
    <mergeCell ref="H9:K9"/>
    <mergeCell ref="H14:K14"/>
    <mergeCell ref="A17:D17"/>
    <mergeCell ref="B15:F15"/>
    <mergeCell ref="H15:K15"/>
    <mergeCell ref="A6:A8"/>
    <mergeCell ref="G6:G7"/>
    <mergeCell ref="B7:C8"/>
    <mergeCell ref="B6:D6"/>
    <mergeCell ref="E6:F6"/>
    <mergeCell ref="G17:K17"/>
    <mergeCell ref="B13:C13"/>
    <mergeCell ref="B14:C14"/>
    <mergeCell ref="B11:C12"/>
    <mergeCell ref="E11:E12"/>
    <mergeCell ref="B10:C10"/>
    <mergeCell ref="H11:K11"/>
  </mergeCells>
  <pageMargins left="0.70866141732283472" right="0.39370078740157483" top="0.15748031496062992" bottom="0" header="0.31496062992125984" footer="0.31496062992125984"/>
  <pageSetup paperSize="9" scale="6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зміни червень 2025 (2)</vt:lpstr>
      <vt:lpstr>на сесію</vt:lpstr>
      <vt:lpstr>на дитину</vt:lpstr>
      <vt:lpstr>ЗМІНИ ВЕРЕСЕНЬ</vt:lpstr>
      <vt:lpstr>2025</vt:lpstr>
      <vt:lpstr>2024</vt:lpstr>
      <vt:lpstr>'2024'!Область_печати</vt:lpstr>
      <vt:lpstr>'2025'!Область_печати</vt:lpstr>
      <vt:lpstr>'ЗМІНИ ВЕРЕСЕНЬ'!Область_печати</vt:lpstr>
      <vt:lpstr>'зміни червень 2025 (2)'!Область_печати</vt:lpstr>
      <vt:lpstr>'на дитину'!Область_печати</vt:lpstr>
      <vt:lpstr>'на сесію'!Область_печати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2025-09-10T07:59:20Z</dcterms:modified>
</cp:coreProperties>
</file>